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190907198uv6\3、芦台\"/>
    </mc:Choice>
  </mc:AlternateContent>
  <bookViews>
    <workbookView xWindow="0" yWindow="0" windowWidth="28695" windowHeight="13215" tabRatio="914" activeTab="8"/>
  </bookViews>
  <sheets>
    <sheet name="收支平衡表" sheetId="32" r:id="rId1"/>
    <sheet name="一般收入表" sheetId="4" r:id="rId2"/>
    <sheet name="一般支出表" sheetId="26" r:id="rId3"/>
    <sheet name="一般预算支出明细表" sheetId="5" r:id="rId4"/>
    <sheet name="基本支出表" sheetId="6" r:id="rId5"/>
    <sheet name="基金收支表" sheetId="33" r:id="rId6"/>
    <sheet name="基金支出明细表" sheetId="9" r:id="rId7"/>
    <sheet name="社保收入" sheetId="13" r:id="rId8"/>
    <sheet name="社保支出" sheetId="14" r:id="rId9"/>
    <sheet name="Sheet1" sheetId="34" r:id="rId10"/>
  </sheets>
  <externalReferences>
    <externalReference r:id="rId11"/>
  </externalReferences>
  <definedNames>
    <definedName name="_a999923423">#REF!</definedName>
    <definedName name="_a9999323">#REF!</definedName>
    <definedName name="_a999942323">#REF!</definedName>
    <definedName name="_a9999548">#REF!</definedName>
    <definedName name="_a9999555">#REF!</definedName>
    <definedName name="_a99996544">#REF!</definedName>
    <definedName name="_a99999" localSheetId="6">#REF!</definedName>
    <definedName name="_a99999" localSheetId="7">#REF!</definedName>
    <definedName name="_a99999" localSheetId="8">#REF!</definedName>
    <definedName name="_a99999">#REF!</definedName>
    <definedName name="_a999991" localSheetId="8">#REF!</definedName>
    <definedName name="_a999991">#REF!</definedName>
    <definedName name="_a999991145">#REF!</definedName>
    <definedName name="_a99999222">#REF!</definedName>
    <definedName name="_a99999234234">#REF!</definedName>
    <definedName name="_a999995">#REF!</definedName>
    <definedName name="_a999996">#REF!</definedName>
    <definedName name="_a999999999">#REF!</definedName>
    <definedName name="_xlnm._FilterDatabase" localSheetId="6" hidden="1">基金支出明细表!#REF!</definedName>
    <definedName name="_xlnm._FilterDatabase" localSheetId="8" hidden="1">社保支出!$A$3:$F$3</definedName>
    <definedName name="_xlnm._FilterDatabase" localSheetId="3" hidden="1">一般预算支出明细表!$A$3:$F$7</definedName>
    <definedName name="_Order1" hidden="1">255</definedName>
    <definedName name="_Order2" hidden="1">255</definedName>
    <definedName name="_xlnm.Database" localSheetId="6" hidden="1">#REF!</definedName>
    <definedName name="_xlnm.Database" localSheetId="7" hidden="1">#REF!</definedName>
    <definedName name="_xlnm.Database" localSheetId="8" hidden="1">#REF!</definedName>
    <definedName name="_xlnm.Database" hidden="1">#REF!</definedName>
    <definedName name="_xlnm.Print_Area" localSheetId="6">基金支出明细表!$A:$C</definedName>
    <definedName name="_xlnm.Print_Area" localSheetId="8">社保支出!$A:$C</definedName>
    <definedName name="_xlnm.Print_Area" localSheetId="3">一般预算支出明细表!$A:$C</definedName>
    <definedName name="_xlnm.Print_Titles" localSheetId="4">基本支出表!$1:$3</definedName>
    <definedName name="_xlnm.Print_Titles" localSheetId="6">基金支出明细表!$3:$3</definedName>
    <definedName name="_xlnm.Print_Titles" localSheetId="7">社保收入!$3:$3</definedName>
    <definedName name="_xlnm.Print_Titles" localSheetId="8">社保支出!$3:$3</definedName>
    <definedName name="_xlnm.Print_Titles" localSheetId="3">一般预算支出明细表!$1:$3</definedName>
    <definedName name="wrn.月报打印." localSheetId="1" hidden="1">{#N/A,#N/A,FALSE,"p9";#N/A,#N/A,FALSE,"p1";#N/A,#N/A,FALSE,"p2";#N/A,#N/A,FALSE,"p3";#N/A,#N/A,FALSE,"p4";#N/A,#N/A,FALSE,"p5";#N/A,#N/A,FALSE,"p6";#N/A,#N/A,FALSE,"p7";#N/A,#N/A,FALSE,"p8"}</definedName>
    <definedName name="wrn.月报打印." hidden="1">{#N/A,#N/A,FALSE,"p9";#N/A,#N/A,FALSE,"p1";#N/A,#N/A,FALSE,"p2";#N/A,#N/A,FALSE,"p3";#N/A,#N/A,FALSE,"p4";#N/A,#N/A,FALSE,"p5";#N/A,#N/A,FALSE,"p6";#N/A,#N/A,FALSE,"p7";#N/A,#N/A,FALSE,"p8"}</definedName>
    <definedName name="地区名称" localSheetId="6">#REF!</definedName>
    <definedName name="地区名称" localSheetId="7">#REF!</definedName>
    <definedName name="地区名称" localSheetId="8">#REF!</definedName>
    <definedName name="地区名称" localSheetId="1">#REF!</definedName>
    <definedName name="地区名称">#REF!</definedName>
    <definedName name="地区名称1" localSheetId="7">#REF!</definedName>
    <definedName name="地区名称1" localSheetId="8">#REF!</definedName>
    <definedName name="地区名称1">#REF!</definedName>
    <definedName name="地区名称10">#REF!</definedName>
    <definedName name="地区名称2" localSheetId="7">#REF!</definedName>
    <definedName name="地区名称2" localSheetId="8">#REF!</definedName>
    <definedName name="地区名称2">#REF!</definedName>
    <definedName name="地区名称3" localSheetId="8">#REF!</definedName>
    <definedName name="地区名称3">#REF!</definedName>
    <definedName name="地区名称32">#REF!</definedName>
    <definedName name="地区名称432">#REF!</definedName>
    <definedName name="地区名称444">#REF!</definedName>
    <definedName name="地区名称45234">#REF!</definedName>
    <definedName name="地区名称5">#REF!</definedName>
    <definedName name="地区名称55">#REF!</definedName>
    <definedName name="地区名称6">#REF!</definedName>
    <definedName name="地区名称7">#REF!</definedName>
    <definedName name="地区名称874">#REF!</definedName>
    <definedName name="地区名称9">#REF!</definedName>
    <definedName name="地区明确222">#REF!</definedName>
    <definedName name="基金" localSheetId="1" hidden="1">{#N/A,#N/A,FALSE,"p9";#N/A,#N/A,FALSE,"p1";#N/A,#N/A,FALSE,"p2";#N/A,#N/A,FALSE,"p3";#N/A,#N/A,FALSE,"p4";#N/A,#N/A,FALSE,"p5";#N/A,#N/A,FALSE,"p6";#N/A,#N/A,FALSE,"p7";#N/A,#N/A,FALSE,"p8"}</definedName>
    <definedName name="基金" hidden="1">{#N/A,#N/A,FALSE,"p9";#N/A,#N/A,FALSE,"p1";#N/A,#N/A,FALSE,"p2";#N/A,#N/A,FALSE,"p3";#N/A,#N/A,FALSE,"p4";#N/A,#N/A,FALSE,"p5";#N/A,#N/A,FALSE,"p6";#N/A,#N/A,FALSE,"p7";#N/A,#N/A,FALSE,"p8"}</definedName>
    <definedName name="计划1" localSheetId="1" hidden="1">{#N/A,#N/A,FALSE,"p9";#N/A,#N/A,FALSE,"p1";#N/A,#N/A,FALSE,"p2";#N/A,#N/A,FALSE,"p3";#N/A,#N/A,FALSE,"p4";#N/A,#N/A,FALSE,"p5";#N/A,#N/A,FALSE,"p6";#N/A,#N/A,FALSE,"p7";#N/A,#N/A,FALSE,"p8"}</definedName>
    <definedName name="计划1" hidden="1">{#N/A,#N/A,FALSE,"p9";#N/A,#N/A,FALSE,"p1";#N/A,#N/A,FALSE,"p2";#N/A,#N/A,FALSE,"p3";#N/A,#N/A,FALSE,"p4";#N/A,#N/A,FALSE,"p5";#N/A,#N/A,FALSE,"p6";#N/A,#N/A,FALSE,"p7";#N/A,#N/A,FALSE,"p8"}</definedName>
    <definedName name="计划2" hidden="1">{#N/A,#N/A,FALSE,"p9";#N/A,#N/A,FALSE,"p1";#N/A,#N/A,FALSE,"p2";#N/A,#N/A,FALSE,"p3";#N/A,#N/A,FALSE,"p4";#N/A,#N/A,FALSE,"p5";#N/A,#N/A,FALSE,"p6";#N/A,#N/A,FALSE,"p7";#N/A,#N/A,FALSE,"p8"}</definedName>
  </definedNames>
  <calcPr calcId="162913"/>
</workbook>
</file>

<file path=xl/calcChain.xml><?xml version="1.0" encoding="utf-8"?>
<calcChain xmlns="http://schemas.openxmlformats.org/spreadsheetml/2006/main">
  <c r="C33" i="14" l="1"/>
  <c r="C31" i="14"/>
  <c r="C27" i="14"/>
  <c r="C4" i="14" s="1"/>
  <c r="C40" i="14" s="1"/>
  <c r="C24" i="14"/>
  <c r="C19" i="14"/>
  <c r="C15" i="14"/>
  <c r="C10" i="14"/>
  <c r="C5" i="14"/>
  <c r="C33" i="13"/>
  <c r="C29" i="13"/>
  <c r="C25" i="13"/>
  <c r="C21" i="13"/>
  <c r="C18" i="13"/>
  <c r="C14" i="13"/>
  <c r="C9" i="13"/>
  <c r="C4" i="13"/>
  <c r="C37" i="13" s="1"/>
  <c r="C44" i="9"/>
  <c r="C29" i="9"/>
  <c r="H20" i="33"/>
  <c r="F20" i="33"/>
  <c r="E20" i="33"/>
  <c r="D20" i="33" s="1"/>
  <c r="B20" i="33"/>
  <c r="E19" i="33"/>
  <c r="D19" i="33"/>
  <c r="E18" i="33"/>
  <c r="D18" i="33"/>
  <c r="E17" i="33"/>
  <c r="D17" i="33"/>
  <c r="E16" i="33"/>
  <c r="D16" i="33"/>
  <c r="E15" i="33"/>
  <c r="D15" i="33"/>
  <c r="E14" i="33"/>
  <c r="D14" i="33"/>
  <c r="E13" i="33"/>
  <c r="D13" i="33"/>
  <c r="E12" i="33"/>
  <c r="D12" i="33"/>
  <c r="E11" i="33"/>
  <c r="D11" i="33"/>
  <c r="E10" i="33"/>
  <c r="D10" i="33"/>
  <c r="E9" i="33"/>
  <c r="D9" i="33"/>
  <c r="E8" i="33"/>
  <c r="D8" i="33"/>
  <c r="E7" i="33"/>
  <c r="D7" i="33"/>
  <c r="E6" i="33"/>
  <c r="D6" i="33"/>
  <c r="C25" i="6"/>
  <c r="C29" i="6" s="1"/>
  <c r="C23" i="6"/>
  <c r="C19" i="6"/>
  <c r="C18" i="6"/>
  <c r="C9" i="6"/>
  <c r="C4" i="6"/>
  <c r="C196" i="5"/>
  <c r="C195" i="5"/>
  <c r="C191" i="5"/>
  <c r="C190" i="5"/>
  <c r="C184" i="5"/>
  <c r="C181" i="5"/>
  <c r="C180" i="5" s="1"/>
  <c r="C179" i="5"/>
  <c r="C178" i="5" s="1"/>
  <c r="C176" i="5"/>
  <c r="C175" i="5" s="1"/>
  <c r="C173" i="5"/>
  <c r="C170" i="5"/>
  <c r="C169" i="5"/>
  <c r="C160" i="5" s="1"/>
  <c r="C168" i="5"/>
  <c r="C141" i="5"/>
  <c r="C140" i="5"/>
  <c r="C139" i="5"/>
  <c r="C138" i="5"/>
  <c r="C137" i="5"/>
  <c r="C133" i="5"/>
  <c r="C130" i="5"/>
  <c r="C129" i="5"/>
  <c r="C127" i="5"/>
  <c r="C124" i="5" s="1"/>
  <c r="C123" i="5"/>
  <c r="C121" i="5" s="1"/>
  <c r="C116" i="5" s="1"/>
  <c r="C115" i="5"/>
  <c r="C114" i="5"/>
  <c r="C112" i="5"/>
  <c r="C111" i="5"/>
  <c r="C108" i="5"/>
  <c r="C105" i="5"/>
  <c r="C104" i="5"/>
  <c r="C103" i="5"/>
  <c r="C96" i="5"/>
  <c r="C94" i="5"/>
  <c r="C93" i="5"/>
  <c r="C92" i="5"/>
  <c r="C74" i="5" s="1"/>
  <c r="C86" i="5"/>
  <c r="C84" i="5"/>
  <c r="C73" i="5"/>
  <c r="C72" i="5" s="1"/>
  <c r="C69" i="5" s="1"/>
  <c r="C56" i="5"/>
  <c r="C54" i="5"/>
  <c r="C51" i="5" s="1"/>
  <c r="C46" i="5"/>
  <c r="C43" i="5"/>
  <c r="C40" i="5"/>
  <c r="C34" i="5" s="1"/>
  <c r="C35" i="5"/>
  <c r="B29" i="26"/>
  <c r="B37" i="4"/>
  <c r="B21" i="4"/>
  <c r="B17" i="4"/>
  <c r="B4" i="4"/>
  <c r="B40" i="4" s="1"/>
  <c r="D33" i="32"/>
  <c r="B15" i="32"/>
  <c r="B13" i="32" s="1"/>
  <c r="B12" i="32" s="1"/>
  <c r="B6" i="32" s="1"/>
  <c r="D12" i="32"/>
  <c r="D7" i="32"/>
  <c r="B7" i="32"/>
  <c r="D5" i="32"/>
  <c r="D38" i="32" s="1"/>
  <c r="B5" i="32"/>
  <c r="B38" i="32" s="1"/>
  <c r="C159" i="5" l="1"/>
  <c r="C209" i="5"/>
</calcChain>
</file>

<file path=xl/sharedStrings.xml><?xml version="1.0" encoding="utf-8"?>
<sst xmlns="http://schemas.openxmlformats.org/spreadsheetml/2006/main" count="850" uniqueCount="774">
  <si>
    <t>表1  2018年芦台经济开发区一般公共预算收支平衡表</t>
  </si>
  <si>
    <t>单位：万元</t>
  </si>
  <si>
    <t>收入</t>
  </si>
  <si>
    <t>支出</t>
  </si>
  <si>
    <t>项目</t>
  </si>
  <si>
    <t>预算数</t>
  </si>
  <si>
    <t>一、一般公共预算收入</t>
  </si>
  <si>
    <t>一、一般公共预算支出</t>
  </si>
  <si>
    <t>二、上级补助收入</t>
  </si>
  <si>
    <t>二、补助下级支出</t>
  </si>
  <si>
    <t>（一）上级返还性收入</t>
  </si>
  <si>
    <t>（一）对下返还性支出</t>
  </si>
  <si>
    <t xml:space="preserve">1、增值税和消费税返还收入 </t>
  </si>
  <si>
    <t xml:space="preserve">1、增值税和消费税返还支出 </t>
  </si>
  <si>
    <t>2、所得税基数返还收入</t>
  </si>
  <si>
    <t>2、所得税基数返还支出</t>
  </si>
  <si>
    <t>3、成品油价格和税费改革税收返还收入</t>
  </si>
  <si>
    <t>3、成品油价格和税费改革税收返还支出</t>
  </si>
  <si>
    <t>4、其他税收返还收入</t>
  </si>
  <si>
    <t>4、其他税收返还支出</t>
  </si>
  <si>
    <t>（二）上级转移支付收入</t>
  </si>
  <si>
    <t>（二）对下转移支付支出</t>
  </si>
  <si>
    <t>1、一般性转移支付收入</t>
  </si>
  <si>
    <t>1、一般性转移支付支出</t>
  </si>
  <si>
    <t>（1）体制补助</t>
  </si>
  <si>
    <t>（1）体制补助支出</t>
  </si>
  <si>
    <t>（2）均衡性转移支付</t>
  </si>
  <si>
    <t>（2）均衡性转移支付支出</t>
  </si>
  <si>
    <t>（3）老少边穷转移支付收入</t>
  </si>
  <si>
    <t>（3）老少边穷转移支付支出</t>
  </si>
  <si>
    <t>（4）县级基本财力保障机制奖补资金收入</t>
  </si>
  <si>
    <t>（4）县级基本财力保障机制奖补资金支出</t>
  </si>
  <si>
    <t>（5）结算补助收入</t>
  </si>
  <si>
    <t>（5）结算补助支出</t>
  </si>
  <si>
    <t>（6）化解债务补助收入</t>
  </si>
  <si>
    <t>（6）出口退税专项上解支出</t>
  </si>
  <si>
    <t>（7）资源枯竭型城市转移支付收入</t>
  </si>
  <si>
    <t>（7）资源枯竭城市转移支付补助支出</t>
  </si>
  <si>
    <t>（8）企业事业单位划转补助收入</t>
  </si>
  <si>
    <t>（8）企业事业单位划转补助支出</t>
  </si>
  <si>
    <t>（9）成品油价格和税费改革转移支付补助收入</t>
  </si>
  <si>
    <t>（9）成品油价格和税费改革专项上解支出</t>
  </si>
  <si>
    <t>（10）义务教育转移支付收入</t>
  </si>
  <si>
    <t>（10）基层公检法司转移支付支出</t>
  </si>
  <si>
    <t>（11）基本养老保险和低保等转移支付收入</t>
  </si>
  <si>
    <t>（11）义务教育等转移支付支出</t>
  </si>
  <si>
    <t>（12）城乡居民医疗保险转移支付收入</t>
  </si>
  <si>
    <t>（12）基本养老保险和低保等转移支付支出</t>
  </si>
  <si>
    <t>（13）农村综合改革转移支付资金</t>
  </si>
  <si>
    <t>（13）新型农村合作医疗等转移支付支出</t>
  </si>
  <si>
    <t>（14）产粮（油）大县奖励资金收入</t>
  </si>
  <si>
    <t xml:space="preserve"> (14)农村综合改革转移支付支出</t>
  </si>
  <si>
    <t>（15）重点生态功能区转移支付收入</t>
  </si>
  <si>
    <t>（15）产粮（油）大县奖励资金支出</t>
  </si>
  <si>
    <t>（16）基层公检法司转移支付收入</t>
  </si>
  <si>
    <t>（16）重点生态功能区转移支付支出</t>
  </si>
  <si>
    <t>（17）固定数额补助收入</t>
  </si>
  <si>
    <t>（17）固定数额补助支出</t>
  </si>
  <si>
    <t>（18）其他一般性转移支付收入</t>
  </si>
  <si>
    <t>（18）其他一般性转移支付支出</t>
  </si>
  <si>
    <t>2、专项转移支付收入</t>
  </si>
  <si>
    <t>2、专项转移支付资金</t>
  </si>
  <si>
    <t>三、下级上解收入</t>
  </si>
  <si>
    <t>三、上解上级支出</t>
  </si>
  <si>
    <t>1、体制上解收入</t>
  </si>
  <si>
    <t>1、体制上解支出</t>
  </si>
  <si>
    <t>2、专项上解收入</t>
  </si>
  <si>
    <t>2、专项上解支出</t>
  </si>
  <si>
    <t>四、调入预算稳定调解基金</t>
  </si>
  <si>
    <t>五、调入资金</t>
  </si>
  <si>
    <t>收入总计</t>
  </si>
  <si>
    <t>支出总计</t>
  </si>
  <si>
    <t>表2  2018年芦台经济开发区一般公共预算收入表</t>
  </si>
  <si>
    <r>
      <rPr>
        <sz val="12"/>
        <rFont val="方正仿宋_GBK"/>
        <family val="4"/>
        <charset val="134"/>
      </rPr>
      <t>单位：万元</t>
    </r>
  </si>
  <si>
    <t>项    目</t>
  </si>
  <si>
    <t xml:space="preserve">预算数 </t>
  </si>
  <si>
    <t>一、税收收入</t>
  </si>
  <si>
    <t xml:space="preserve">    增值税</t>
  </si>
  <si>
    <t xml:space="preserve">    营业税</t>
  </si>
  <si>
    <t xml:space="preserve">    企业所得税</t>
  </si>
  <si>
    <t xml:space="preserve">    企业所得税退税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</si>
  <si>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</si>
  <si>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</si>
  <si>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</si>
  <si>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</si>
  <si>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</si>
  <si>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</si>
  <si>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</si>
  <si>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</si>
  <si>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</si>
  <si>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</si>
  <si>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</si>
  <si>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其他税收收入</t>
  </si>
  <si>
    <t>二、非税收入小计</t>
  </si>
  <si>
    <t xml:space="preserve">    专项收入</t>
  </si>
  <si>
    <t xml:space="preserve">    其中：教育费附加收入</t>
  </si>
  <si>
    <r>
      <rPr>
        <sz val="11"/>
        <color indexed="8"/>
        <rFont val="宋体"/>
        <family val="3"/>
        <charset val="134"/>
      </rPr>
      <t xml:space="preserve">         </t>
    </r>
    <r>
      <rPr>
        <sz val="11"/>
        <color indexed="8"/>
        <rFont val="宋体"/>
        <family val="3"/>
        <charset val="134"/>
      </rPr>
      <t xml:space="preserve"> </t>
    </r>
    <r>
      <rPr>
        <sz val="11"/>
        <color indexed="8"/>
        <rFont val="宋体"/>
        <family val="3"/>
        <charset val="134"/>
      </rPr>
      <t>探矿权、采矿权价款收入</t>
    </r>
  </si>
  <si>
    <t xml:space="preserve">          地方教育附加收入</t>
  </si>
  <si>
    <t xml:space="preserve">          文化事业建设费收入</t>
  </si>
  <si>
    <r>
      <rPr>
        <sz val="11"/>
        <color indexed="8"/>
        <rFont val="宋体"/>
        <family val="3"/>
        <charset val="134"/>
      </rPr>
      <t xml:space="preserve">          </t>
    </r>
    <r>
      <rPr>
        <sz val="11"/>
        <color indexed="8"/>
        <rFont val="宋体"/>
        <family val="3"/>
        <charset val="134"/>
      </rPr>
      <t>残疾人就业保障金收入</t>
    </r>
  </si>
  <si>
    <t xml:space="preserve">          教育资金收入</t>
  </si>
  <si>
    <t xml:space="preserve">          农田水利建设资金收入</t>
  </si>
  <si>
    <t xml:space="preserve">          育林基金收入</t>
  </si>
  <si>
    <r>
      <rPr>
        <sz val="11"/>
        <color indexed="8"/>
        <rFont val="宋体"/>
        <family val="3"/>
        <charset val="134"/>
      </rPr>
      <t xml:space="preserve">        </t>
    </r>
    <r>
      <rPr>
        <sz val="11"/>
        <color indexed="8"/>
        <rFont val="宋体"/>
        <family val="3"/>
        <charset val="134"/>
      </rPr>
      <t xml:space="preserve"> </t>
    </r>
    <r>
      <rPr>
        <sz val="11"/>
        <color indexed="8"/>
        <rFont val="宋体"/>
        <family val="3"/>
        <charset val="134"/>
      </rPr>
      <t xml:space="preserve"> 森林植被恢复费</t>
    </r>
  </si>
  <si>
    <r>
      <rPr>
        <sz val="11"/>
        <color indexed="8"/>
        <rFont val="宋体"/>
        <family val="3"/>
        <charset val="134"/>
      </rPr>
      <t xml:space="preserve">         </t>
    </r>
    <r>
      <rPr>
        <sz val="11"/>
        <color indexed="8"/>
        <rFont val="宋体"/>
        <family val="3"/>
        <charset val="134"/>
      </rPr>
      <t xml:space="preserve"> 水利建设专项收入</t>
    </r>
  </si>
  <si>
    <t xml:space="preserve">          其他专项收入</t>
  </si>
  <si>
    <t xml:space="preserve">    行政性收费</t>
  </si>
  <si>
    <t xml:space="preserve">    罚没收入</t>
  </si>
  <si>
    <t xml:space="preserve">    国有资本经营收入</t>
  </si>
  <si>
    <t xml:space="preserve">    国有资源有偿使用收入</t>
  </si>
  <si>
    <t xml:space="preserve">    政府住房基金收入</t>
  </si>
  <si>
    <t xml:space="preserve">    其他收入</t>
  </si>
  <si>
    <t>合计</t>
  </si>
  <si>
    <t>表3  2018年芦台经济开发区一般公共预算支出表</t>
  </si>
  <si>
    <t>一般公共服务</t>
  </si>
  <si>
    <t>国防</t>
  </si>
  <si>
    <t>公共安全</t>
  </si>
  <si>
    <t>教育</t>
  </si>
  <si>
    <t>科学技术</t>
  </si>
  <si>
    <t>文化体育与传媒</t>
  </si>
  <si>
    <t>社会保障和就业</t>
  </si>
  <si>
    <t>医疗卫生与计划生育支出</t>
  </si>
  <si>
    <t>节能环保支出</t>
  </si>
  <si>
    <t>城乡社区事务</t>
  </si>
  <si>
    <t>农林水</t>
  </si>
  <si>
    <t>交通运输</t>
  </si>
  <si>
    <t>资源勘探信息等</t>
  </si>
  <si>
    <t>商业服务业</t>
  </si>
  <si>
    <t>金融支出</t>
  </si>
  <si>
    <t>援助其他地区支出</t>
  </si>
  <si>
    <t>国土海洋气象</t>
  </si>
  <si>
    <t>住房保障支出</t>
  </si>
  <si>
    <t>粮油物资储备</t>
  </si>
  <si>
    <t>预备费</t>
  </si>
  <si>
    <t>其他支出</t>
  </si>
  <si>
    <t>债务还本支出</t>
  </si>
  <si>
    <t>债务付息支出</t>
  </si>
  <si>
    <t>债务发行费用支出</t>
  </si>
  <si>
    <t xml:space="preserve"> 合计</t>
  </si>
  <si>
    <t>表4  2018年芦台经济开发区一般公共预算支出明细表</t>
  </si>
  <si>
    <t>科目编码</t>
  </si>
  <si>
    <t>科目名称</t>
  </si>
  <si>
    <t>201</t>
  </si>
  <si>
    <t>一般公共服务支出</t>
  </si>
  <si>
    <t>20103</t>
  </si>
  <si>
    <t>政府办公厅（室）及相关机构事务</t>
  </si>
  <si>
    <t>2010301</t>
  </si>
  <si>
    <t xml:space="preserve">  行政运行</t>
  </si>
  <si>
    <t>2010307</t>
  </si>
  <si>
    <t xml:space="preserve">  法制建设</t>
  </si>
  <si>
    <t>2010308</t>
  </si>
  <si>
    <t xml:space="preserve">  信访事务</t>
  </si>
  <si>
    <t>2010399</t>
  </si>
  <si>
    <t xml:space="preserve">  其他政府办公厅（室）及相关机构事务支出</t>
  </si>
  <si>
    <t>20104</t>
  </si>
  <si>
    <t>发展与改革事务</t>
  </si>
  <si>
    <t>2010401</t>
  </si>
  <si>
    <t>20105</t>
  </si>
  <si>
    <t>统计信息事务</t>
  </si>
  <si>
    <t>2010507</t>
  </si>
  <si>
    <r>
      <rPr>
        <sz val="11"/>
        <rFont val="宋体"/>
        <family val="3"/>
        <charset val="134"/>
      </rPr>
      <t xml:space="preserve">  </t>
    </r>
    <r>
      <rPr>
        <sz val="11"/>
        <rFont val="宋体"/>
        <family val="3"/>
        <charset val="134"/>
      </rPr>
      <t>专项普查活动</t>
    </r>
  </si>
  <si>
    <t>20106</t>
  </si>
  <si>
    <t>财政事务</t>
  </si>
  <si>
    <t>2010601</t>
  </si>
  <si>
    <t>20107</t>
  </si>
  <si>
    <t>税收事务</t>
  </si>
  <si>
    <t>2010799</t>
  </si>
  <si>
    <t xml:space="preserve">  其他税收事务支出</t>
  </si>
  <si>
    <t>20108</t>
  </si>
  <si>
    <t>审计事务</t>
  </si>
  <si>
    <t>2010801</t>
  </si>
  <si>
    <t>2010804</t>
  </si>
  <si>
    <t xml:space="preserve">  审计业务</t>
  </si>
  <si>
    <t>20110</t>
  </si>
  <si>
    <t>人力资源事务</t>
  </si>
  <si>
    <t>2011001</t>
  </si>
  <si>
    <t>2011099</t>
  </si>
  <si>
    <t xml:space="preserve">  其他人力资源事务支出</t>
  </si>
  <si>
    <t>20111</t>
  </si>
  <si>
    <t>纪检监察事务</t>
  </si>
  <si>
    <t>2011101</t>
  </si>
  <si>
    <t>2011199</t>
  </si>
  <si>
    <t xml:space="preserve">  其他纪检监察事务支出</t>
  </si>
  <si>
    <t>20129</t>
  </si>
  <si>
    <t>群众团体事务</t>
  </si>
  <si>
    <t>2012901</t>
  </si>
  <si>
    <t>2012999</t>
  </si>
  <si>
    <t xml:space="preserve">  其他群众团体事务支出</t>
  </si>
  <si>
    <t>20133</t>
  </si>
  <si>
    <t>宣传事务</t>
  </si>
  <si>
    <t>2013399</t>
  </si>
  <si>
    <t xml:space="preserve">  其他宣传事务支出</t>
  </si>
  <si>
    <t>20199</t>
  </si>
  <si>
    <t>其他一般公共服务支出</t>
  </si>
  <si>
    <t>2019999</t>
  </si>
  <si>
    <t xml:space="preserve">  其他一般公共服务支出</t>
  </si>
  <si>
    <t>204</t>
  </si>
  <si>
    <t>公共安全支出</t>
  </si>
  <si>
    <t>20402</t>
  </si>
  <si>
    <t>公安</t>
  </si>
  <si>
    <t>2040201</t>
  </si>
  <si>
    <t>2040203</t>
  </si>
  <si>
    <t xml:space="preserve">  机关服务</t>
  </si>
  <si>
    <t>2040204</t>
  </si>
  <si>
    <t xml:space="preserve">  治安管理</t>
  </si>
  <si>
    <t>2040299</t>
  </si>
  <si>
    <t xml:space="preserve">  其他公安支出</t>
  </si>
  <si>
    <t>20404</t>
  </si>
  <si>
    <t>检察</t>
  </si>
  <si>
    <t>2040401</t>
  </si>
  <si>
    <t xml:space="preserve">  其他检察支出</t>
  </si>
  <si>
    <t>20405</t>
  </si>
  <si>
    <t>法院</t>
  </si>
  <si>
    <t>2040501</t>
  </si>
  <si>
    <t xml:space="preserve">  其他法院支出</t>
  </si>
  <si>
    <t>20406</t>
  </si>
  <si>
    <t>司法</t>
  </si>
  <si>
    <t>2040601</t>
  </si>
  <si>
    <t>2040604</t>
  </si>
  <si>
    <t xml:space="preserve">  基层司法业务</t>
  </si>
  <si>
    <t>2040610</t>
  </si>
  <si>
    <t xml:space="preserve">  社区矫正</t>
  </si>
  <si>
    <t xml:space="preserve">  其他司法支出</t>
  </si>
  <si>
    <t>205</t>
  </si>
  <si>
    <t>教育支出</t>
  </si>
  <si>
    <t>20501</t>
  </si>
  <si>
    <t>教育管理事务</t>
  </si>
  <si>
    <t>2050101</t>
  </si>
  <si>
    <t>20502</t>
  </si>
  <si>
    <t>普通教育</t>
  </si>
  <si>
    <t>2050201</t>
  </si>
  <si>
    <t xml:space="preserve">  学前教育</t>
  </si>
  <si>
    <t>2050202</t>
  </si>
  <si>
    <t xml:space="preserve">  小学教育</t>
  </si>
  <si>
    <t>2050203</t>
  </si>
  <si>
    <t xml:space="preserve">  初中教育</t>
  </si>
  <si>
    <t>2050299</t>
  </si>
  <si>
    <t xml:space="preserve">  其他普通教育支出</t>
  </si>
  <si>
    <t>20503</t>
  </si>
  <si>
    <t>职业教育</t>
  </si>
  <si>
    <t>2050304</t>
  </si>
  <si>
    <t xml:space="preserve">  职业高中教育</t>
  </si>
  <si>
    <t>2050399</t>
  </si>
  <si>
    <t xml:space="preserve">  其他职业教育支出</t>
  </si>
  <si>
    <t>20504</t>
  </si>
  <si>
    <t>成人教育</t>
  </si>
  <si>
    <t>2050499</t>
  </si>
  <si>
    <t xml:space="preserve">  其他成人教育支出</t>
  </si>
  <si>
    <t>20509</t>
  </si>
  <si>
    <t>教育费附加安排的支出</t>
  </si>
  <si>
    <t>2050901</t>
  </si>
  <si>
    <t xml:space="preserve">  农村中小学校舍建设</t>
  </si>
  <si>
    <t>科学技术支出</t>
  </si>
  <si>
    <t>科学技术管理事务</t>
  </si>
  <si>
    <t>2060101</t>
  </si>
  <si>
    <t>207</t>
  </si>
  <si>
    <t>文化体育与传媒支出</t>
  </si>
  <si>
    <t>20701</t>
  </si>
  <si>
    <t>文化</t>
  </si>
  <si>
    <t>2070109</t>
  </si>
  <si>
    <t xml:space="preserve">  群众文化</t>
  </si>
  <si>
    <t>20799</t>
  </si>
  <si>
    <t>其他文化体育与传媒支出</t>
  </si>
  <si>
    <t>2079999</t>
  </si>
  <si>
    <t xml:space="preserve">  其他文化体育与传媒支出</t>
  </si>
  <si>
    <t>208</t>
  </si>
  <si>
    <t>社会保障和就业支出</t>
  </si>
  <si>
    <t>20801</t>
  </si>
  <si>
    <t>人力资源和社会保障管理事务</t>
  </si>
  <si>
    <t>2080101</t>
  </si>
  <si>
    <t>2080106</t>
  </si>
  <si>
    <t xml:space="preserve">  就业管理事务</t>
  </si>
  <si>
    <t>2080109</t>
  </si>
  <si>
    <t xml:space="preserve">  社会保险经办机构</t>
  </si>
  <si>
    <t>20802</t>
  </si>
  <si>
    <t>民政管理事务</t>
  </si>
  <si>
    <t>2080201</t>
  </si>
  <si>
    <t>2080299</t>
  </si>
  <si>
    <t xml:space="preserve">  其他民政管理事务支出</t>
  </si>
  <si>
    <t>20805</t>
  </si>
  <si>
    <t>行政事业单位离退休</t>
  </si>
  <si>
    <t>2080599</t>
  </si>
  <si>
    <t xml:space="preserve">  其他行政事业单位离退休支出</t>
  </si>
  <si>
    <t>就业补助</t>
  </si>
  <si>
    <t xml:space="preserve">  其他就业补助支出</t>
  </si>
  <si>
    <t>20808</t>
  </si>
  <si>
    <t>抚恤</t>
  </si>
  <si>
    <t>2080801</t>
  </si>
  <si>
    <t xml:space="preserve">  死亡抚恤</t>
  </si>
  <si>
    <t>2080802</t>
  </si>
  <si>
    <t xml:space="preserve">  伤残抚恤</t>
  </si>
  <si>
    <t>2080803</t>
  </si>
  <si>
    <t xml:space="preserve">  在乡复员、退伍军人生活补助</t>
  </si>
  <si>
    <t>2080805</t>
  </si>
  <si>
    <t xml:space="preserve">  义务兵优待</t>
  </si>
  <si>
    <t xml:space="preserve">  其他优抚支出</t>
  </si>
  <si>
    <t>20809</t>
  </si>
  <si>
    <t>退役安置</t>
  </si>
  <si>
    <t>2080901</t>
  </si>
  <si>
    <t xml:space="preserve">  退役士兵安置</t>
  </si>
  <si>
    <t>20810</t>
  </si>
  <si>
    <t>社会福利</t>
  </si>
  <si>
    <t>2081001</t>
  </si>
  <si>
    <t xml:space="preserve">  儿童福利</t>
  </si>
  <si>
    <t>2081002</t>
  </si>
  <si>
    <t xml:space="preserve">  老年福利</t>
  </si>
  <si>
    <t>20811</t>
  </si>
  <si>
    <t>残疾人事业</t>
  </si>
  <si>
    <t>2081101</t>
  </si>
  <si>
    <t>2081107</t>
  </si>
  <si>
    <t xml:space="preserve">  残疾人生活和护理补贴</t>
  </si>
  <si>
    <t>2081199</t>
  </si>
  <si>
    <t xml:space="preserve">  其他残疾人事业支出</t>
  </si>
  <si>
    <t>20815</t>
  </si>
  <si>
    <t>自然灾害生活救助</t>
  </si>
  <si>
    <t>2081502</t>
  </si>
  <si>
    <t xml:space="preserve">  地方自然灾害生活补助</t>
  </si>
  <si>
    <t>20819</t>
  </si>
  <si>
    <t>最低生活保障</t>
  </si>
  <si>
    <t>2081901</t>
  </si>
  <si>
    <t xml:space="preserve">  城市最低生活保障金支出</t>
  </si>
  <si>
    <t>2081902</t>
  </si>
  <si>
    <t xml:space="preserve">  农村最低生活保障金支出</t>
  </si>
  <si>
    <t>20820</t>
  </si>
  <si>
    <t>临时救助</t>
  </si>
  <si>
    <t>2082001</t>
  </si>
  <si>
    <t xml:space="preserve">  临时救助支出</t>
  </si>
  <si>
    <t>20825</t>
  </si>
  <si>
    <t>其他生活救助</t>
  </si>
  <si>
    <t xml:space="preserve">  其他生活城市救助</t>
  </si>
  <si>
    <t>2082502</t>
  </si>
  <si>
    <t xml:space="preserve">  其他农村生活救助</t>
  </si>
  <si>
    <t>财政对基本养老保险基金的补助</t>
  </si>
  <si>
    <t>2082602</t>
  </si>
  <si>
    <t xml:space="preserve">  财政对城乡居民基本养老保险基金的补助</t>
  </si>
  <si>
    <t>2082699</t>
  </si>
  <si>
    <t xml:space="preserve">  财政对其他基本养老保险基金的补助</t>
  </si>
  <si>
    <t>20899</t>
  </si>
  <si>
    <t>其他社会保障和就业支出</t>
  </si>
  <si>
    <t>2089901</t>
  </si>
  <si>
    <t xml:space="preserve">  其他社会保障和就业支出</t>
  </si>
  <si>
    <t>210</t>
  </si>
  <si>
    <t>21001</t>
  </si>
  <si>
    <t>医疗卫生与计划生育管理事务</t>
  </si>
  <si>
    <t>2100101</t>
  </si>
  <si>
    <t>21002</t>
  </si>
  <si>
    <t>公立医院</t>
  </si>
  <si>
    <t>2100201</t>
  </si>
  <si>
    <t xml:space="preserve">  综合医院</t>
  </si>
  <si>
    <t>21003</t>
  </si>
  <si>
    <t>基层医疗卫生机构</t>
  </si>
  <si>
    <t>2100302</t>
  </si>
  <si>
    <t xml:space="preserve">  乡镇卫生院</t>
  </si>
  <si>
    <t>2100399</t>
  </si>
  <si>
    <t xml:space="preserve">  其他基层医疗卫生机构支出</t>
  </si>
  <si>
    <t>21004</t>
  </si>
  <si>
    <t>公共卫生</t>
  </si>
  <si>
    <t>2100401</t>
  </si>
  <si>
    <t xml:space="preserve">  疾病预防控制机构</t>
  </si>
  <si>
    <t>2100403</t>
  </si>
  <si>
    <t xml:space="preserve">  妇幼保健机构</t>
  </si>
  <si>
    <t>2100408</t>
  </si>
  <si>
    <t xml:space="preserve">  基本公共卫生服务</t>
  </si>
  <si>
    <t>2100410</t>
  </si>
  <si>
    <t xml:space="preserve">  突发公共卫生事件应急处理</t>
  </si>
  <si>
    <t>2100499</t>
  </si>
  <si>
    <t xml:space="preserve">  其他公共卫生支出</t>
  </si>
  <si>
    <t>21007</t>
  </si>
  <si>
    <t>计划生育事务</t>
  </si>
  <si>
    <t>2100716</t>
  </si>
  <si>
    <t xml:space="preserve">  计划生育机构</t>
  </si>
  <si>
    <t>2100717</t>
  </si>
  <si>
    <t xml:space="preserve">  计划生育服务</t>
  </si>
  <si>
    <t>2100799</t>
  </si>
  <si>
    <t xml:space="preserve">  其他计划生育事务支出</t>
  </si>
  <si>
    <t>21011</t>
  </si>
  <si>
    <t>行政事业单位医疗</t>
  </si>
  <si>
    <t>2101101</t>
  </si>
  <si>
    <t xml:space="preserve">  行政单位医疗</t>
  </si>
  <si>
    <t>2101102</t>
  </si>
  <si>
    <t xml:space="preserve">  事业单位医疗</t>
  </si>
  <si>
    <t>21012</t>
  </si>
  <si>
    <t>财政对基本医疗保险基金的补助</t>
  </si>
  <si>
    <t>2101202</t>
  </si>
  <si>
    <t xml:space="preserve">  财政对城乡居民基本医疗保险基金的补助</t>
  </si>
  <si>
    <t>21013</t>
  </si>
  <si>
    <t>医疗救助</t>
  </si>
  <si>
    <t>2101301</t>
  </si>
  <si>
    <t xml:space="preserve">  城乡医疗救助</t>
  </si>
  <si>
    <t>优抚对象医疗</t>
  </si>
  <si>
    <t xml:space="preserve">  优抚对象医疗补助</t>
  </si>
  <si>
    <t>211</t>
  </si>
  <si>
    <t>21101</t>
  </si>
  <si>
    <t>环境保护管理事务</t>
  </si>
  <si>
    <t>2110101</t>
  </si>
  <si>
    <t>21103</t>
  </si>
  <si>
    <t>污染防治</t>
  </si>
  <si>
    <t>2110301</t>
  </si>
  <si>
    <t xml:space="preserve">  大气</t>
  </si>
  <si>
    <t>2110302</t>
  </si>
  <si>
    <t xml:space="preserve">  水体</t>
  </si>
  <si>
    <t>212</t>
  </si>
  <si>
    <t>城乡社区支出</t>
  </si>
  <si>
    <t>21201</t>
  </si>
  <si>
    <t>城乡社区管理事务</t>
  </si>
  <si>
    <t>2120104</t>
  </si>
  <si>
    <r>
      <rPr>
        <sz val="11"/>
        <rFont val="宋体"/>
        <family val="3"/>
        <charset val="134"/>
      </rPr>
      <t xml:space="preserve">  </t>
    </r>
    <r>
      <rPr>
        <sz val="11"/>
        <rFont val="宋体"/>
        <family val="3"/>
        <charset val="134"/>
      </rPr>
      <t>城管执法</t>
    </r>
  </si>
  <si>
    <t>21202</t>
  </si>
  <si>
    <t>城乡社区规划与管理</t>
  </si>
  <si>
    <t>2120201</t>
  </si>
  <si>
    <t xml:space="preserve">  城乡社区规划与管理</t>
  </si>
  <si>
    <t>21203</t>
  </si>
  <si>
    <t>城乡社区公共设施</t>
  </si>
  <si>
    <t>2120399</t>
  </si>
  <si>
    <r>
      <rPr>
        <sz val="11"/>
        <rFont val="宋体"/>
        <family val="3"/>
        <charset val="134"/>
      </rPr>
      <t xml:space="preserve">  </t>
    </r>
    <r>
      <rPr>
        <sz val="11"/>
        <rFont val="宋体"/>
        <family val="3"/>
        <charset val="134"/>
      </rPr>
      <t>其他城乡社区公共设施支出</t>
    </r>
  </si>
  <si>
    <t>21205</t>
  </si>
  <si>
    <t>城乡社区环境卫生</t>
  </si>
  <si>
    <t>2120501</t>
  </si>
  <si>
    <t xml:space="preserve">  城乡社区环境卫生</t>
  </si>
  <si>
    <t>213</t>
  </si>
  <si>
    <t>农林水支出</t>
  </si>
  <si>
    <t>21301</t>
  </si>
  <si>
    <t>农业</t>
  </si>
  <si>
    <t>2130101</t>
  </si>
  <si>
    <t>2130104</t>
  </si>
  <si>
    <t xml:space="preserve">  事业运行</t>
  </si>
  <si>
    <t>2130108</t>
  </si>
  <si>
    <t xml:space="preserve">  病虫害控制</t>
  </si>
  <si>
    <t>2130110</t>
  </si>
  <si>
    <t xml:space="preserve">  执法监管</t>
  </si>
  <si>
    <t>2130111</t>
  </si>
  <si>
    <t xml:space="preserve">  统计监测与信息服务</t>
  </si>
  <si>
    <t xml:space="preserve">  农业生产支持补贴</t>
  </si>
  <si>
    <t>2130126</t>
  </si>
  <si>
    <r>
      <rPr>
        <sz val="11"/>
        <rFont val="宋体"/>
        <family val="3"/>
        <charset val="134"/>
      </rPr>
      <t xml:space="preserve">  </t>
    </r>
    <r>
      <rPr>
        <sz val="11"/>
        <rFont val="宋体"/>
        <family val="3"/>
        <charset val="134"/>
      </rPr>
      <t>农村公益事业</t>
    </r>
  </si>
  <si>
    <t>2130152</t>
  </si>
  <si>
    <t xml:space="preserve">  对高校毕业生到基层任职补助</t>
  </si>
  <si>
    <t>2130199</t>
  </si>
  <si>
    <t xml:space="preserve">  其他农业支出</t>
  </si>
  <si>
    <t>21303</t>
  </si>
  <si>
    <t>水利</t>
  </si>
  <si>
    <r>
      <rPr>
        <sz val="11"/>
        <rFont val="宋体"/>
        <family val="3"/>
        <charset val="134"/>
      </rPr>
      <t xml:space="preserve">  </t>
    </r>
    <r>
      <rPr>
        <sz val="11"/>
        <rFont val="宋体"/>
        <family val="3"/>
        <charset val="134"/>
      </rPr>
      <t>农田水利</t>
    </r>
  </si>
  <si>
    <t>2130331</t>
  </si>
  <si>
    <t xml:space="preserve">  水资源费安排的支出</t>
  </si>
  <si>
    <t>扶贫</t>
  </si>
  <si>
    <r>
      <rPr>
        <sz val="11"/>
        <rFont val="宋体"/>
        <family val="3"/>
        <charset val="134"/>
      </rPr>
      <t xml:space="preserve">  </t>
    </r>
    <r>
      <rPr>
        <sz val="11"/>
        <rFont val="宋体"/>
        <family val="3"/>
        <charset val="134"/>
      </rPr>
      <t>其他扶贫支出</t>
    </r>
  </si>
  <si>
    <t>21307</t>
  </si>
  <si>
    <t>农村综合改革</t>
  </si>
  <si>
    <t>2130705</t>
  </si>
  <si>
    <t xml:space="preserve">  对村民委员会和村党支部的补助</t>
  </si>
  <si>
    <t>2130799</t>
  </si>
  <si>
    <r>
      <rPr>
        <sz val="11"/>
        <rFont val="宋体"/>
        <family val="3"/>
        <charset val="134"/>
      </rPr>
      <t xml:space="preserve">  </t>
    </r>
    <r>
      <rPr>
        <sz val="11"/>
        <rFont val="宋体"/>
        <family val="3"/>
        <charset val="134"/>
      </rPr>
      <t>其他农村综合改革支出</t>
    </r>
  </si>
  <si>
    <t>21308</t>
  </si>
  <si>
    <t>普惠金融发展支出</t>
  </si>
  <si>
    <t>2130803</t>
  </si>
  <si>
    <t xml:space="preserve">  农业保险保费补贴</t>
  </si>
  <si>
    <t>214</t>
  </si>
  <si>
    <t>交通运输支出</t>
  </si>
  <si>
    <t>21401</t>
  </si>
  <si>
    <t>公路水路运输</t>
  </si>
  <si>
    <t>2140104</t>
  </si>
  <si>
    <r>
      <rPr>
        <sz val="11"/>
        <rFont val="宋体"/>
        <family val="3"/>
        <charset val="134"/>
      </rPr>
      <t xml:space="preserve">  </t>
    </r>
    <r>
      <rPr>
        <sz val="11"/>
        <rFont val="宋体"/>
        <family val="3"/>
        <charset val="134"/>
      </rPr>
      <t>公路建设</t>
    </r>
  </si>
  <si>
    <t>2140106</t>
  </si>
  <si>
    <t xml:space="preserve">  公路养护</t>
  </si>
  <si>
    <t>2140199</t>
  </si>
  <si>
    <r>
      <rPr>
        <sz val="11"/>
        <rFont val="宋体"/>
        <family val="3"/>
        <charset val="134"/>
      </rPr>
      <t xml:space="preserve">  </t>
    </r>
    <r>
      <rPr>
        <sz val="11"/>
        <rFont val="宋体"/>
        <family val="3"/>
        <charset val="134"/>
      </rPr>
      <t>其他公路水路运输支出</t>
    </r>
  </si>
  <si>
    <t>21499</t>
  </si>
  <si>
    <t>其他交通运输支出</t>
  </si>
  <si>
    <t>2149999</t>
  </si>
  <si>
    <t xml:space="preserve">  其他交通运输支出</t>
  </si>
  <si>
    <t>215</t>
  </si>
  <si>
    <t>资源勘探信息等支出</t>
  </si>
  <si>
    <t>21508</t>
  </si>
  <si>
    <t>支持中小企业发展和管理支出</t>
  </si>
  <si>
    <t>2150899</t>
  </si>
  <si>
    <t xml:space="preserve">  其他支持中小企业发展和管理支出</t>
  </si>
  <si>
    <t>220</t>
  </si>
  <si>
    <t>国土海洋气象等支出</t>
  </si>
  <si>
    <t>22001</t>
  </si>
  <si>
    <t>国土资源事务</t>
  </si>
  <si>
    <t>2200110</t>
  </si>
  <si>
    <t xml:space="preserve">   国土整治</t>
  </si>
  <si>
    <t>22005</t>
  </si>
  <si>
    <t>气象事务</t>
  </si>
  <si>
    <t>2200504</t>
  </si>
  <si>
    <t xml:space="preserve">  气象事业机构</t>
  </si>
  <si>
    <t>221</t>
  </si>
  <si>
    <t>22101</t>
  </si>
  <si>
    <t>保障性安居工程支出</t>
  </si>
  <si>
    <t>2210105</t>
  </si>
  <si>
    <t xml:space="preserve">  农村危房改造</t>
  </si>
  <si>
    <t>2210199</t>
  </si>
  <si>
    <t xml:space="preserve">  其他保障性安居工程支出</t>
  </si>
  <si>
    <t>22102</t>
  </si>
  <si>
    <t>住房改革支出</t>
  </si>
  <si>
    <t>2210201</t>
  </si>
  <si>
    <t xml:space="preserve">  住房公积金</t>
  </si>
  <si>
    <t>227</t>
  </si>
  <si>
    <t>229</t>
  </si>
  <si>
    <t>22902</t>
  </si>
  <si>
    <t xml:space="preserve">  年初预留</t>
  </si>
  <si>
    <t>232</t>
  </si>
  <si>
    <t>23203</t>
  </si>
  <si>
    <t>地方政府一般债务付息支出</t>
  </si>
  <si>
    <t>2320301</t>
  </si>
  <si>
    <t xml:space="preserve">  地方政府一般债券付息支出</t>
  </si>
  <si>
    <t>233</t>
  </si>
  <si>
    <t>23303</t>
  </si>
  <si>
    <t xml:space="preserve">  地方政府一般债务发行费用支出</t>
  </si>
  <si>
    <t>表5  2018年芦台经济开发区一般公共预算基本支出表</t>
  </si>
  <si>
    <t>501</t>
  </si>
  <si>
    <t>机关工资福利支出</t>
  </si>
  <si>
    <t>工资奖金津补贴</t>
  </si>
  <si>
    <t>社会保障缴费</t>
  </si>
  <si>
    <t>住房公积金</t>
  </si>
  <si>
    <t>其他工资福利支出</t>
  </si>
  <si>
    <t>502</t>
  </si>
  <si>
    <t>机关商品和服务支出</t>
  </si>
  <si>
    <t>办公经费</t>
  </si>
  <si>
    <t>会议费</t>
  </si>
  <si>
    <t>培训费</t>
  </si>
  <si>
    <t>专用材料购置费</t>
  </si>
  <si>
    <t>委托业务费</t>
  </si>
  <si>
    <t>公务接待费</t>
  </si>
  <si>
    <t>公务用车运行维护费</t>
  </si>
  <si>
    <t>维修（护）费</t>
  </si>
  <si>
    <t>其他商品和服务支出</t>
  </si>
  <si>
    <t>503</t>
  </si>
  <si>
    <t>机关资本性支出（一）</t>
  </si>
  <si>
    <t>设备购置</t>
  </si>
  <si>
    <t>大型修缮</t>
  </si>
  <si>
    <t>其他资本性支出</t>
  </si>
  <si>
    <t>507</t>
  </si>
  <si>
    <t>对企业补助</t>
  </si>
  <si>
    <t>其他对企业补助</t>
  </si>
  <si>
    <t>509</t>
  </si>
  <si>
    <t>对个人和家庭的补助</t>
  </si>
  <si>
    <t>社会福利和救助</t>
  </si>
  <si>
    <t>离退休费</t>
  </si>
  <si>
    <t>其他对个人和家庭补助</t>
  </si>
  <si>
    <t>表6   2018年芦台经济开发区政府性基金预算收支表</t>
  </si>
  <si>
    <t>收     入</t>
  </si>
  <si>
    <t>支    出</t>
  </si>
  <si>
    <t>上级提前下达转移支付</t>
  </si>
  <si>
    <t>小计</t>
  </si>
  <si>
    <t>本级支出</t>
  </si>
  <si>
    <t>对下补助</t>
  </si>
  <si>
    <t>1、港口建设费收入</t>
  </si>
  <si>
    <t>1、科学技术支出</t>
  </si>
  <si>
    <t>2、国家电影事业发展专项资金收入</t>
  </si>
  <si>
    <t>2、文化体育与传媒支出</t>
  </si>
  <si>
    <t>3、国有土地收益基金收入</t>
  </si>
  <si>
    <t>3、社会保障和就业支出</t>
  </si>
  <si>
    <t>4、农业土地开发资金收入</t>
  </si>
  <si>
    <t>4、节能环保支出</t>
  </si>
  <si>
    <t>5、国有土地使用权出让收入</t>
  </si>
  <si>
    <t>5、城乡社区支出</t>
  </si>
  <si>
    <t>6、彩票公益金收入</t>
  </si>
  <si>
    <t>6、农林水支出</t>
  </si>
  <si>
    <t>7、城市基础设施配套费收入</t>
  </si>
  <si>
    <t>7、交通运输支出</t>
  </si>
  <si>
    <t>8、小型水库移民后期扶持基金收入</t>
  </si>
  <si>
    <t>8、资源勘探信息等支出</t>
  </si>
  <si>
    <t>9、车辆通行费</t>
  </si>
  <si>
    <t>9、商业服务业等支出</t>
  </si>
  <si>
    <t>10、污水处理费收入</t>
  </si>
  <si>
    <t>10、金融支出</t>
  </si>
  <si>
    <t>11、彩票发行机构和彩票销售机构的业务费用</t>
  </si>
  <si>
    <t>11、其他支出</t>
  </si>
  <si>
    <t>12、其他政府性基金收入</t>
  </si>
  <si>
    <t>12、债务还本支出</t>
  </si>
  <si>
    <t>13、上级提前下达转移支付</t>
  </si>
  <si>
    <t>13、债务付息支出</t>
  </si>
  <si>
    <t>14、调出资金</t>
  </si>
  <si>
    <t>收入合计</t>
  </si>
  <si>
    <t>支出合计</t>
  </si>
  <si>
    <t>表7  2018年芦台经济开发区政府性基金预算支出明细表</t>
  </si>
  <si>
    <t xml:space="preserve">  大中型水库移民后期扶持基金支出</t>
  </si>
  <si>
    <t xml:space="preserve">    移民补助</t>
  </si>
  <si>
    <t>21208</t>
  </si>
  <si>
    <t xml:space="preserve">  国有土地使用权出让收入及对应专项债务收入安排的支出</t>
  </si>
  <si>
    <t>2120801</t>
  </si>
  <si>
    <t xml:space="preserve">    征地和拆迁补偿支出</t>
  </si>
  <si>
    <t>2120802</t>
  </si>
  <si>
    <t xml:space="preserve">    土地开发支出</t>
  </si>
  <si>
    <t>2120805</t>
  </si>
  <si>
    <t>补助被征地农民支出</t>
  </si>
  <si>
    <t>2120806</t>
  </si>
  <si>
    <t xml:space="preserve">    土地出让业务支出</t>
  </si>
  <si>
    <t>2120807</t>
  </si>
  <si>
    <t>廉租住房支出</t>
  </si>
  <si>
    <t>2120809</t>
  </si>
  <si>
    <t>支付破产或改制企业职工安置费</t>
  </si>
  <si>
    <t>2120811</t>
  </si>
  <si>
    <t>公共租赁住房支出</t>
  </si>
  <si>
    <t>2120813</t>
  </si>
  <si>
    <t>保障性住房租金补贴</t>
  </si>
  <si>
    <t>2120899</t>
  </si>
  <si>
    <t xml:space="preserve">    其他国有土地使用权出让收入支出</t>
  </si>
  <si>
    <t>21210</t>
  </si>
  <si>
    <t xml:space="preserve">  国有土地收益基金及对应专项债务收入安排的支出</t>
  </si>
  <si>
    <t>2121001</t>
  </si>
  <si>
    <t>2121002</t>
  </si>
  <si>
    <t>21211</t>
  </si>
  <si>
    <t xml:space="preserve">  农业土地开发资金及对应专项债务收入安排的支出</t>
  </si>
  <si>
    <t>21213</t>
  </si>
  <si>
    <t xml:space="preserve">  城市基础设施配套费及对应专项债务收入安排的支出</t>
  </si>
  <si>
    <t>2121301</t>
  </si>
  <si>
    <t xml:space="preserve">    城市公共设施</t>
  </si>
  <si>
    <t>2121399</t>
  </si>
  <si>
    <t xml:space="preserve">    其他城市基础设施配套费安排的支出</t>
  </si>
  <si>
    <t>21214</t>
  </si>
  <si>
    <t xml:space="preserve">  污水处理费及对应专项债务收入安排的支出</t>
  </si>
  <si>
    <t>2121401</t>
  </si>
  <si>
    <t xml:space="preserve">    污水处理设施建设和运营</t>
  </si>
  <si>
    <t>22908</t>
  </si>
  <si>
    <t>彩票发行销售机构业务费安排的支出</t>
  </si>
  <si>
    <t>2290804</t>
  </si>
  <si>
    <t>福利彩票销售机构的业务费支出</t>
  </si>
  <si>
    <t>22960</t>
  </si>
  <si>
    <t xml:space="preserve">  彩票公益金及对应专项债务收入安排的支出</t>
  </si>
  <si>
    <t>2296002</t>
  </si>
  <si>
    <t xml:space="preserve">    用于社会福利的彩票公益金支出</t>
  </si>
  <si>
    <t>2296003</t>
  </si>
  <si>
    <t xml:space="preserve">  用于体育事业的彩票公益金支出</t>
  </si>
  <si>
    <t>2296004</t>
  </si>
  <si>
    <t xml:space="preserve">  用于教育事业的彩票公益金支出</t>
  </si>
  <si>
    <t>转移性支出</t>
  </si>
  <si>
    <t xml:space="preserve">    调出资金</t>
  </si>
  <si>
    <t>23104</t>
  </si>
  <si>
    <t xml:space="preserve">  地方政府专项债务还本支出</t>
  </si>
  <si>
    <t>2320411</t>
  </si>
  <si>
    <t xml:space="preserve">    国有土地使用权出让金债务还本支出</t>
  </si>
  <si>
    <t>23204</t>
  </si>
  <si>
    <t xml:space="preserve">  地方政府专项债务付息支出</t>
  </si>
  <si>
    <t xml:space="preserve">    国有土地使用权出让金债务付息支出</t>
  </si>
  <si>
    <t>表8 2018年芦台经济开发区社会保险基金预算收入表</t>
  </si>
  <si>
    <t>项目名称</t>
  </si>
  <si>
    <t>10201</t>
  </si>
  <si>
    <t>企业职工基本养老保险基金收入</t>
  </si>
  <si>
    <t>1020101</t>
  </si>
  <si>
    <t xml:space="preserve">  企业职工基本养老保险费收入</t>
  </si>
  <si>
    <t>1020102</t>
  </si>
  <si>
    <t xml:space="preserve">  企业职工基本养老保险基金财政补贴收入</t>
  </si>
  <si>
    <t>1020103</t>
  </si>
  <si>
    <t xml:space="preserve">  企业职工基本养老保险基金利息收入</t>
  </si>
  <si>
    <t>1020199</t>
  </si>
  <si>
    <t xml:space="preserve">  其他企业职工基本养老保险基金收入</t>
  </si>
  <si>
    <t>10202</t>
  </si>
  <si>
    <t xml:space="preserve">  失业保险基金收入</t>
  </si>
  <si>
    <t xml:space="preserve">     保险费收入</t>
  </si>
  <si>
    <t xml:space="preserve">     财政补助收入</t>
  </si>
  <si>
    <t xml:space="preserve">     利息收入</t>
  </si>
  <si>
    <t xml:space="preserve">     其他收入</t>
  </si>
  <si>
    <t>10203</t>
  </si>
  <si>
    <t>职工基本医疗保险基金收入</t>
  </si>
  <si>
    <t>1020301</t>
  </si>
  <si>
    <t xml:space="preserve">  职工基本医疗保险费收入</t>
  </si>
  <si>
    <t>1020303</t>
  </si>
  <si>
    <t xml:space="preserve">  职工基本医疗保险基金利息收入</t>
  </si>
  <si>
    <t>1020399</t>
  </si>
  <si>
    <t xml:space="preserve">  其他职工基本医疗保险基金收入</t>
  </si>
  <si>
    <t>10204</t>
  </si>
  <si>
    <t>工伤保险基金收入</t>
  </si>
  <si>
    <t>1020401</t>
  </si>
  <si>
    <t xml:space="preserve">  工伤保险费收入</t>
  </si>
  <si>
    <t>1020403</t>
  </si>
  <si>
    <r>
      <rPr>
        <sz val="11"/>
        <color indexed="8"/>
        <rFont val="宋体"/>
        <family val="3"/>
        <charset val="134"/>
      </rPr>
      <t xml:space="preserve"> </t>
    </r>
    <r>
      <rPr>
        <sz val="11"/>
        <color indexed="8"/>
        <rFont val="宋体"/>
        <family val="3"/>
        <charset val="134"/>
      </rPr>
      <t xml:space="preserve"> </t>
    </r>
    <r>
      <rPr>
        <sz val="11"/>
        <color indexed="8"/>
        <rFont val="宋体"/>
        <family val="3"/>
        <charset val="134"/>
      </rPr>
      <t>工伤保险基金利息收入</t>
    </r>
  </si>
  <si>
    <t>10205</t>
  </si>
  <si>
    <t>生育保险基金收入</t>
  </si>
  <si>
    <t>1020501</t>
  </si>
  <si>
    <t xml:space="preserve">  生育保险费收入</t>
  </si>
  <si>
    <t>1020503</t>
  </si>
  <si>
    <t xml:space="preserve">  生育保险基金利息收入</t>
  </si>
  <si>
    <t>1020599</t>
  </si>
  <si>
    <t xml:space="preserve">  其他生育保险基金收入</t>
  </si>
  <si>
    <t>10210</t>
  </si>
  <si>
    <t>城乡居民基本养老保险基金收入</t>
  </si>
  <si>
    <t>1021001</t>
  </si>
  <si>
    <t xml:space="preserve">  城乡居民基本养老保险基金缴费收入</t>
  </si>
  <si>
    <t>1021002</t>
  </si>
  <si>
    <t xml:space="preserve">  城乡居民基本养老保险基金财政补贴收入</t>
  </si>
  <si>
    <t>1021003</t>
  </si>
  <si>
    <t xml:space="preserve">  城乡居民基本养老保险基金利息收入</t>
  </si>
  <si>
    <t>10211</t>
  </si>
  <si>
    <t>机关事业单位基本养老保险基金收入</t>
  </si>
  <si>
    <t>1021101</t>
  </si>
  <si>
    <t xml:space="preserve">  机关事业单位基本养老保险费收入</t>
  </si>
  <si>
    <t>1021102</t>
  </si>
  <si>
    <t xml:space="preserve">  机关事业单位基本养老保险基金财政补助收入</t>
  </si>
  <si>
    <t>1021103</t>
  </si>
  <si>
    <t xml:space="preserve">  机关事业单位基本养老保险基金利息收入</t>
  </si>
  <si>
    <t>10212</t>
  </si>
  <si>
    <t>城乡居民基本医疗保险基金收入</t>
  </si>
  <si>
    <t>1021201</t>
  </si>
  <si>
    <t xml:space="preserve">  城乡居民基本医疗保险基金缴费收入</t>
  </si>
  <si>
    <t>1021202</t>
  </si>
  <si>
    <t xml:space="preserve">  城乡居民基本医疗保险基金财政补贴收入</t>
  </si>
  <si>
    <t>1021203</t>
  </si>
  <si>
    <t xml:space="preserve">  城乡居民基本医疗保险基金利息收入</t>
  </si>
  <si>
    <t>表9  2018年芦台经济开发区社会保险基金预算支出表</t>
  </si>
  <si>
    <t>项　目</t>
  </si>
  <si>
    <t>支出预算</t>
  </si>
  <si>
    <t>209</t>
  </si>
  <si>
    <t>社会保险基金支出</t>
  </si>
  <si>
    <t>20901</t>
  </si>
  <si>
    <t xml:space="preserve">  企业职工基本养老保险基金支出</t>
  </si>
  <si>
    <t>2090101</t>
  </si>
  <si>
    <t>　　基本养老金</t>
  </si>
  <si>
    <t>2090102</t>
  </si>
  <si>
    <t xml:space="preserve">    医疗补助金</t>
  </si>
  <si>
    <t>2090103</t>
  </si>
  <si>
    <t xml:space="preserve">    丧葬抚恤补助</t>
  </si>
  <si>
    <t>2090199</t>
  </si>
  <si>
    <t xml:space="preserve">    其他企业职工基本养老保险基金支出</t>
  </si>
  <si>
    <t>20902</t>
  </si>
  <si>
    <t xml:space="preserve">   失业保险基金支出</t>
  </si>
  <si>
    <t>2090201</t>
  </si>
  <si>
    <t>　　  失业保险金</t>
  </si>
  <si>
    <t>2090202</t>
  </si>
  <si>
    <t xml:space="preserve">      医疗保险费</t>
  </si>
  <si>
    <t>2090204</t>
  </si>
  <si>
    <t xml:space="preserve">      职业培训和职业介绍补贴</t>
  </si>
  <si>
    <t>2090299</t>
  </si>
  <si>
    <t xml:space="preserve">      其他支出</t>
  </si>
  <si>
    <t>20903</t>
  </si>
  <si>
    <t xml:space="preserve">  职工基本医疗保险基金支出</t>
  </si>
  <si>
    <t>2090301</t>
  </si>
  <si>
    <t>　　职工基本医疗保险统筹基金</t>
  </si>
  <si>
    <t>2090302</t>
  </si>
  <si>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family val="3"/>
        <charset val="134"/>
      </rPr>
      <t xml:space="preserve"> </t>
    </r>
    <r>
      <rPr>
        <sz val="11"/>
        <color indexed="8"/>
        <rFont val="宋体"/>
        <family val="3"/>
        <charset val="134"/>
      </rPr>
      <t>职工基本医疗保险个人账户基金</t>
    </r>
  </si>
  <si>
    <t>2090399</t>
  </si>
  <si>
    <t xml:space="preserve">    其他职工基本医疗保险基金支出</t>
  </si>
  <si>
    <t>20904</t>
  </si>
  <si>
    <t xml:space="preserve">  工伤保险基金支出</t>
  </si>
  <si>
    <t>2090401</t>
  </si>
  <si>
    <t xml:space="preserve">    工伤保险待遇</t>
  </si>
  <si>
    <t>2090402</t>
  </si>
  <si>
    <t xml:space="preserve">    劳动能力鉴定支出</t>
  </si>
  <si>
    <t>2090403</t>
  </si>
  <si>
    <t xml:space="preserve">    工伤预防费用支出</t>
  </si>
  <si>
    <t>2090499</t>
  </si>
  <si>
    <t xml:space="preserve">    其他工伤保险基金支出</t>
  </si>
  <si>
    <t>20905</t>
  </si>
  <si>
    <t xml:space="preserve">  生育保险基金支出</t>
  </si>
  <si>
    <t>2090501</t>
  </si>
  <si>
    <t xml:space="preserve">    生育医疗费用支出</t>
  </si>
  <si>
    <t>2090502</t>
  </si>
  <si>
    <t xml:space="preserve">    生育津贴支出</t>
  </si>
  <si>
    <t>20910</t>
  </si>
  <si>
    <t xml:space="preserve">  城乡居民基本养老保险基金支出</t>
  </si>
  <si>
    <t>2091001</t>
  </si>
  <si>
    <t xml:space="preserve">    基础养老金支出</t>
  </si>
  <si>
    <t>2091002</t>
  </si>
  <si>
    <t xml:space="preserve">    个人账户养老金支出</t>
  </si>
  <si>
    <t>2091003</t>
  </si>
  <si>
    <t xml:space="preserve">    丧葬抚恤补助支出</t>
  </si>
  <si>
    <t>20911</t>
  </si>
  <si>
    <t xml:space="preserve">  机关事业基本养老保险基金支出</t>
  </si>
  <si>
    <t>2091101</t>
  </si>
  <si>
    <t xml:space="preserve">    基本养老金支出</t>
  </si>
  <si>
    <t>20912</t>
  </si>
  <si>
    <t xml:space="preserve">  城乡居民基本医疗保险基金支出</t>
  </si>
  <si>
    <t>2091201</t>
  </si>
  <si>
    <t xml:space="preserve">    城乡居民基本医疗保险基金医疗待遇支出</t>
  </si>
  <si>
    <t>2091202</t>
  </si>
  <si>
    <t xml:space="preserve">    大病医疗保险支出</t>
  </si>
  <si>
    <t>2091299</t>
  </si>
  <si>
    <t xml:space="preserve">    其他城乡居民基本医疗保险基金支出</t>
  </si>
  <si>
    <t>230</t>
  </si>
  <si>
    <t>23009</t>
  </si>
  <si>
    <t xml:space="preserve">  年终结余</t>
  </si>
  <si>
    <t>2300903</t>
  </si>
  <si>
    <t xml:space="preserve">    社会保险基金预算年终结余</t>
    <phoneticPr fontId="4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</si>
</sst>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_ "/>
    <numFmt numFmtId="177" formatCode="0.0"/>
    <numFmt numFmtId="180" formatCode="0_);[Red]\(0\)"/>
    <numFmt numFmtId="181" formatCode="0.00_ "/>
    <numFmt numFmtId="182" formatCode="0;[Red]0"/>
    <numFmt numFmtId="183" formatCode="0.0_ "/>
  </numFmts>
  <fonts count="41">
    <font>
      <sz val="11"/>
      <color theme="1"/>
      <name val="宋体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9"/>
      <name val="Times New Roman"/>
      <family val="1"/>
    </font>
    <font>
      <b/>
      <sz val="9"/>
      <name val="Times New Roman"/>
      <family val="1"/>
    </font>
    <font>
      <sz val="16"/>
      <color indexed="8"/>
      <name val="黑体"/>
      <family val="3"/>
      <charset val="134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8"/>
      <name val="方正小标宋_GBK"/>
      <family val="4"/>
      <charset val="134"/>
    </font>
    <font>
      <sz val="18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方正书宋_GBK"/>
      <charset val="134"/>
    </font>
    <font>
      <sz val="11"/>
      <color indexed="10"/>
      <name val="宋体"/>
      <family val="3"/>
      <charset val="134"/>
    </font>
    <font>
      <sz val="9"/>
      <name val="宋体"/>
      <family val="3"/>
      <charset val="134"/>
    </font>
    <font>
      <b/>
      <sz val="14"/>
      <color indexed="8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2"/>
      <name val="黑体"/>
      <family val="3"/>
      <charset val="134"/>
    </font>
    <font>
      <sz val="12"/>
      <name val="宋体"/>
      <family val="3"/>
      <charset val="134"/>
    </font>
    <font>
      <sz val="10"/>
      <name val="Helv"/>
      <family val="2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MS Sans Serif"/>
      <family val="1"/>
    </font>
    <font>
      <sz val="11"/>
      <color indexed="20"/>
      <name val="宋体"/>
      <family val="3"/>
      <charset val="134"/>
    </font>
    <font>
      <sz val="12"/>
      <name val="Courier"/>
      <family val="3"/>
    </font>
    <font>
      <sz val="7"/>
      <name val="Small Fonts"/>
      <charset val="134"/>
    </font>
    <font>
      <sz val="10"/>
      <color indexed="8"/>
      <name val="Arial"/>
      <family val="2"/>
    </font>
    <font>
      <sz val="12"/>
      <name val="方正仿宋_GBK"/>
      <family val="4"/>
      <charset val="134"/>
    </font>
    <font>
      <sz val="9"/>
      <name val="宋体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55">
    <xf numFmtId="0" fontId="0" fillId="0" borderId="0"/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32" fillId="8" borderId="0" applyNumberFormat="0" applyBorder="0" applyAlignment="0" applyProtection="0">
      <alignment vertical="center"/>
    </xf>
    <xf numFmtId="0" fontId="31" fillId="0" borderId="0"/>
    <xf numFmtId="0" fontId="33" fillId="7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22" fillId="0" borderId="0">
      <protection locked="0"/>
    </xf>
    <xf numFmtId="0" fontId="33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1" fillId="0" borderId="0"/>
    <xf numFmtId="0" fontId="31" fillId="0" borderId="0"/>
    <xf numFmtId="0" fontId="35" fillId="6" borderId="0" applyNumberFormat="0" applyBorder="0" applyAlignment="0" applyProtection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37" fontId="37" fillId="0" borderId="0"/>
    <xf numFmtId="0" fontId="34" fillId="0" borderId="0"/>
    <xf numFmtId="9" fontId="31" fillId="0" borderId="0" applyFont="0" applyFill="0" applyBorder="0" applyAlignment="0" applyProtection="0"/>
    <xf numFmtId="0" fontId="2" fillId="0" borderId="1">
      <alignment horizontal="distributed" vertical="center" wrapText="1"/>
    </xf>
    <xf numFmtId="0" fontId="35" fillId="6" borderId="0" applyNumberFormat="0" applyBorder="0" applyAlignment="0" applyProtection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38" fillId="0" borderId="0"/>
    <xf numFmtId="0" fontId="22" fillId="0" borderId="0">
      <protection locked="0"/>
    </xf>
    <xf numFmtId="0" fontId="31" fillId="0" borderId="0"/>
    <xf numFmtId="0" fontId="30" fillId="0" borderId="0"/>
    <xf numFmtId="0" fontId="22" fillId="0" borderId="0">
      <protection locked="0"/>
    </xf>
    <xf numFmtId="0" fontId="22" fillId="0" borderId="0">
      <protection locked="0"/>
    </xf>
    <xf numFmtId="0" fontId="30" fillId="0" borderId="0"/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31" fillId="0" borderId="0"/>
    <xf numFmtId="0" fontId="30" fillId="0" borderId="0"/>
    <xf numFmtId="0" fontId="30" fillId="0" borderId="0"/>
    <xf numFmtId="0" fontId="30" fillId="0" borderId="0"/>
    <xf numFmtId="0" fontId="34" fillId="0" borderId="0"/>
    <xf numFmtId="0" fontId="31" fillId="0" borderId="0" applyFont="0" applyFill="0" applyBorder="0" applyAlignment="0" applyProtection="0"/>
    <xf numFmtId="4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" fontId="2" fillId="0" borderId="1">
      <alignment vertical="center"/>
      <protection locked="0"/>
    </xf>
    <xf numFmtId="0" fontId="36" fillId="0" borderId="0"/>
    <xf numFmtId="177" fontId="2" fillId="0" borderId="1">
      <alignment vertical="center"/>
      <protection locked="0"/>
    </xf>
    <xf numFmtId="0" fontId="31" fillId="0" borderId="0"/>
  </cellStyleXfs>
  <cellXfs count="204">
    <xf numFmtId="0" fontId="0" fillId="0" borderId="0" xfId="0"/>
    <xf numFmtId="181" fontId="11" fillId="2" borderId="7" xfId="0" applyNumberFormat="1" applyFont="1" applyFill="1" applyBorder="1" applyAlignment="1">
      <alignment horizontal="center" vertical="center"/>
    </xf>
    <xf numFmtId="0" fontId="23" fillId="0" borderId="5" xfId="41" applyFont="1" applyBorder="1" applyAlignment="1" applyProtection="1">
      <alignment horizontal="center" vertical="center" wrapText="1"/>
    </xf>
    <xf numFmtId="181" fontId="11" fillId="2" borderId="2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182" fontId="19" fillId="0" borderId="1" xfId="44" applyNumberFormat="1" applyFont="1" applyFill="1" applyBorder="1" applyAlignment="1" applyProtection="1">
      <alignment horizontal="center" vertical="center"/>
      <protection locked="0"/>
    </xf>
    <xf numFmtId="0" fontId="11" fillId="2" borderId="2" xfId="0" applyFont="1" applyFill="1" applyBorder="1" applyAlignment="1">
      <alignment horizontal="center" vertical="center"/>
    </xf>
    <xf numFmtId="0" fontId="12" fillId="0" borderId="8" xfId="41" applyFont="1" applyBorder="1" applyAlignment="1" applyProtection="1">
      <alignment horizontal="right" vertical="center" wrapText="1"/>
    </xf>
    <xf numFmtId="0" fontId="19" fillId="0" borderId="5" xfId="35" applyFont="1" applyFill="1" applyBorder="1" applyAlignment="1">
      <alignment horizontal="center" vertical="center" wrapText="1"/>
    </xf>
    <xf numFmtId="0" fontId="23" fillId="0" borderId="1" xfId="41" applyFont="1" applyBorder="1" applyAlignment="1" applyProtection="1">
      <alignment horizontal="center" vertical="center" wrapText="1"/>
    </xf>
    <xf numFmtId="0" fontId="23" fillId="0" borderId="10" xfId="41" applyFont="1" applyBorder="1" applyAlignment="1" applyProtection="1">
      <alignment horizontal="center" vertical="center" wrapText="1"/>
    </xf>
    <xf numFmtId="0" fontId="23" fillId="0" borderId="11" xfId="41" applyFont="1" applyBorder="1" applyAlignment="1" applyProtection="1">
      <alignment horizontal="center" vertical="center" wrapText="1"/>
    </xf>
    <xf numFmtId="0" fontId="19" fillId="0" borderId="4" xfId="35" applyFont="1" applyFill="1" applyBorder="1" applyAlignment="1">
      <alignment horizontal="center" vertical="center" wrapText="1"/>
    </xf>
    <xf numFmtId="0" fontId="23" fillId="0" borderId="9" xfId="41" applyFont="1" applyBorder="1" applyAlignment="1" applyProtection="1">
      <alignment horizontal="center" vertical="center" wrapText="1"/>
    </xf>
    <xf numFmtId="49" fontId="19" fillId="0" borderId="5" xfId="3" applyNumberFormat="1" applyFont="1" applyFill="1" applyBorder="1" applyAlignment="1">
      <alignment horizontal="center" vertical="center" wrapText="1"/>
      <protection locked="0"/>
    </xf>
    <xf numFmtId="182" fontId="6" fillId="0" borderId="0" xfId="44" applyNumberFormat="1" applyFont="1" applyFill="1" applyAlignment="1" applyProtection="1">
      <alignment horizontal="center" vertical="center" wrapText="1"/>
      <protection locked="0"/>
    </xf>
    <xf numFmtId="0" fontId="30" fillId="0" borderId="8" xfId="44" applyFont="1" applyFill="1" applyBorder="1" applyAlignment="1" applyProtection="1">
      <alignment horizontal="right" vertical="center" wrapText="1"/>
      <protection locked="0"/>
    </xf>
    <xf numFmtId="0" fontId="23" fillId="0" borderId="4" xfId="41" applyFont="1" applyBorder="1" applyAlignment="1" applyProtection="1">
      <alignment horizontal="center" vertical="center" wrapText="1"/>
    </xf>
    <xf numFmtId="0" fontId="10" fillId="0" borderId="1" xfId="44" applyFont="1" applyFill="1" applyBorder="1" applyAlignment="1" applyProtection="1">
      <alignment horizontal="center" vertical="center" wrapText="1"/>
      <protection locked="0"/>
    </xf>
    <xf numFmtId="0" fontId="6" fillId="0" borderId="0" xfId="44" applyFont="1" applyFill="1" applyAlignment="1" applyProtection="1">
      <alignment horizontal="center" vertical="center" wrapText="1"/>
      <protection locked="0"/>
    </xf>
    <xf numFmtId="49" fontId="19" fillId="0" borderId="4" xfId="3" applyNumberFormat="1" applyFont="1" applyFill="1" applyBorder="1" applyAlignment="1">
      <alignment horizontal="center" vertical="center" wrapText="1"/>
      <protection locked="0"/>
    </xf>
    <xf numFmtId="182" fontId="30" fillId="0" borderId="8" xfId="44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3" applyFont="1" applyFill="1" applyAlignment="1">
      <alignment vertical="center" wrapText="1"/>
      <protection locked="0"/>
    </xf>
    <xf numFmtId="0" fontId="2" fillId="0" borderId="0" xfId="3" applyFont="1" applyFill="1" applyAlignment="1">
      <alignment vertical="center" wrapText="1"/>
      <protection locked="0"/>
    </xf>
    <xf numFmtId="0" fontId="3" fillId="0" borderId="0" xfId="3" applyFont="1" applyFill="1" applyAlignment="1">
      <alignment vertical="center" wrapText="1"/>
      <protection locked="0"/>
    </xf>
    <xf numFmtId="0" fontId="4" fillId="0" borderId="0" xfId="3" applyFont="1" applyFill="1" applyAlignment="1">
      <alignment vertical="center" wrapText="1"/>
      <protection locked="0"/>
    </xf>
    <xf numFmtId="0" fontId="5" fillId="0" borderId="0" xfId="3" applyFont="1" applyFill="1" applyAlignment="1">
      <alignment vertical="center" wrapText="1"/>
      <protection locked="0"/>
    </xf>
    <xf numFmtId="49" fontId="1" fillId="0" borderId="0" xfId="3" applyNumberFormat="1" applyFont="1" applyFill="1" applyAlignment="1">
      <alignment horizontal="left" vertical="center" wrapText="1"/>
      <protection locked="0"/>
    </xf>
    <xf numFmtId="180" fontId="1" fillId="0" borderId="0" xfId="3" applyNumberFormat="1" applyFont="1" applyFill="1" applyAlignment="1">
      <alignment vertical="center" wrapText="1"/>
      <protection locked="0"/>
    </xf>
    <xf numFmtId="49" fontId="7" fillId="0" borderId="0" xfId="3" applyNumberFormat="1" applyFont="1" applyFill="1" applyAlignment="1">
      <alignment horizontal="left" vertical="center" wrapText="1"/>
      <protection locked="0"/>
    </xf>
    <xf numFmtId="0" fontId="7" fillId="0" borderId="0" xfId="3" applyFont="1" applyFill="1" applyAlignment="1">
      <alignment vertical="center" wrapText="1"/>
      <protection locked="0"/>
    </xf>
    <xf numFmtId="180" fontId="8" fillId="0" borderId="0" xfId="3" applyNumberFormat="1" applyFont="1" applyFill="1" applyAlignment="1">
      <alignment horizontal="right" vertical="center" wrapText="1"/>
      <protection locked="0"/>
    </xf>
    <xf numFmtId="49" fontId="0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NumberFormat="1" applyFont="1" applyFill="1" applyBorder="1" applyAlignment="1">
      <alignment horizontal="right" vertical="center" wrapText="1"/>
    </xf>
    <xf numFmtId="49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NumberFormat="1" applyFont="1" applyFill="1" applyBorder="1" applyAlignment="1">
      <alignment vertical="center" wrapText="1"/>
    </xf>
    <xf numFmtId="176" fontId="2" fillId="0" borderId="0" xfId="3" applyNumberFormat="1" applyFont="1" applyFill="1" applyAlignment="1">
      <alignment vertical="center" wrapText="1"/>
      <protection locked="0"/>
    </xf>
    <xf numFmtId="49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NumberFormat="1" applyFont="1" applyFill="1" applyBorder="1" applyAlignment="1">
      <alignment vertical="center" wrapText="1"/>
    </xf>
    <xf numFmtId="176" fontId="3" fillId="0" borderId="0" xfId="3" applyNumberFormat="1" applyFont="1" applyFill="1" applyAlignment="1">
      <alignment vertical="center" wrapText="1"/>
      <protection locked="0"/>
    </xf>
    <xf numFmtId="0" fontId="12" fillId="0" borderId="3" xfId="0" applyNumberFormat="1" applyFont="1" applyFill="1" applyBorder="1" applyAlignment="1" applyProtection="1">
      <alignment vertical="center"/>
    </xf>
    <xf numFmtId="49" fontId="11" fillId="0" borderId="1" xfId="0" applyNumberFormat="1" applyFont="1" applyBorder="1" applyAlignment="1">
      <alignment horizontal="left" vertical="center"/>
    </xf>
    <xf numFmtId="0" fontId="15" fillId="0" borderId="0" xfId="3" applyFont="1" applyFill="1" applyAlignment="1">
      <alignment vertical="center" wrapText="1"/>
      <protection locked="0"/>
    </xf>
    <xf numFmtId="0" fontId="1" fillId="0" borderId="0" xfId="35" applyFont="1" applyFill="1" applyAlignment="1">
      <alignment vertical="center" wrapText="1"/>
    </xf>
    <xf numFmtId="0" fontId="3" fillId="0" borderId="0" xfId="35" applyFont="1" applyFill="1" applyAlignment="1">
      <alignment vertical="center" wrapText="1"/>
    </xf>
    <xf numFmtId="0" fontId="2" fillId="0" borderId="0" xfId="35" applyFont="1" applyFill="1" applyAlignment="1">
      <alignment vertical="center" wrapText="1"/>
    </xf>
    <xf numFmtId="0" fontId="16" fillId="0" borderId="0" xfId="35" applyFont="1" applyFill="1" applyAlignment="1">
      <alignment vertical="center" wrapText="1"/>
    </xf>
    <xf numFmtId="0" fontId="17" fillId="0" borderId="0" xfId="35" applyFont="1" applyFill="1" applyAlignment="1">
      <alignment vertical="center" wrapText="1"/>
    </xf>
    <xf numFmtId="0" fontId="17" fillId="0" borderId="0" xfId="35" applyFont="1" applyFill="1" applyAlignment="1">
      <alignment horizontal="left" vertical="center" wrapText="1"/>
    </xf>
    <xf numFmtId="180" fontId="17" fillId="0" borderId="0" xfId="35" applyNumberFormat="1" applyFont="1" applyFill="1" applyAlignment="1">
      <alignment vertical="center" wrapText="1"/>
    </xf>
    <xf numFmtId="0" fontId="7" fillId="0" borderId="0" xfId="35" applyFont="1" applyFill="1" applyAlignment="1">
      <alignment vertical="center" wrapText="1"/>
    </xf>
    <xf numFmtId="0" fontId="7" fillId="0" borderId="0" xfId="35" applyFont="1" applyFill="1" applyAlignment="1">
      <alignment horizontal="left" vertical="center" wrapText="1"/>
    </xf>
    <xf numFmtId="180" fontId="8" fillId="0" borderId="0" xfId="35" applyNumberFormat="1" applyFont="1" applyFill="1" applyAlignment="1">
      <alignment horizontal="right" vertical="center" wrapText="1"/>
    </xf>
    <xf numFmtId="49" fontId="18" fillId="0" borderId="1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180" fontId="18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right" vertical="center" wrapText="1"/>
    </xf>
    <xf numFmtId="180" fontId="3" fillId="0" borderId="0" xfId="35" applyNumberFormat="1" applyFont="1" applyFill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vertical="center"/>
    </xf>
    <xf numFmtId="180" fontId="2" fillId="0" borderId="0" xfId="35" applyNumberFormat="1" applyFont="1" applyFill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right" vertical="center" wrapText="1"/>
    </xf>
    <xf numFmtId="49" fontId="19" fillId="0" borderId="1" xfId="35" applyNumberFormat="1" applyFont="1" applyFill="1" applyBorder="1" applyAlignment="1">
      <alignment vertical="center"/>
    </xf>
    <xf numFmtId="0" fontId="7" fillId="0" borderId="1" xfId="35" applyFont="1" applyFill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0" fillId="0" borderId="6" xfId="0" applyNumberFormat="1" applyFont="1" applyFill="1" applyBorder="1" applyAlignment="1" applyProtection="1">
      <alignment vertical="center"/>
    </xf>
    <xf numFmtId="0" fontId="20" fillId="0" borderId="0" xfId="3" applyFont="1" applyFill="1" applyAlignment="1">
      <alignment vertical="center" wrapText="1"/>
      <protection locked="0"/>
    </xf>
    <xf numFmtId="49" fontId="15" fillId="0" borderId="0" xfId="3" applyNumberFormat="1" applyFont="1" applyFill="1" applyAlignment="1">
      <alignment horizontal="left" vertical="center" wrapText="1"/>
      <protection locked="0"/>
    </xf>
    <xf numFmtId="0" fontId="9" fillId="2" borderId="7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left" vertical="center" wrapText="1"/>
    </xf>
    <xf numFmtId="0" fontId="9" fillId="0" borderId="1" xfId="41" applyFont="1" applyBorder="1" applyAlignment="1" applyProtection="1">
      <alignment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 wrapText="1"/>
    </xf>
    <xf numFmtId="0" fontId="11" fillId="0" borderId="1" xfId="41" applyFont="1" applyBorder="1" applyAlignment="1" applyProtection="1">
      <alignment vertical="center"/>
    </xf>
    <xf numFmtId="0" fontId="9" fillId="0" borderId="1" xfId="41" applyFont="1" applyBorder="1" applyAlignment="1" applyProtection="1">
      <alignment horizontal="left" vertical="center"/>
    </xf>
    <xf numFmtId="0" fontId="11" fillId="0" borderId="1" xfId="31" applyFont="1" applyBorder="1" applyAlignment="1">
      <alignment horizontal="left" vertical="center" wrapText="1"/>
    </xf>
    <xf numFmtId="0" fontId="11" fillId="0" borderId="1" xfId="31" applyFont="1" applyBorder="1" applyAlignment="1">
      <alignment vertical="center" wrapText="1"/>
    </xf>
    <xf numFmtId="0" fontId="11" fillId="0" borderId="1" xfId="41" applyFont="1" applyBorder="1" applyAlignment="1" applyProtection="1">
      <alignment horizontal="left" vertical="center"/>
    </xf>
    <xf numFmtId="0" fontId="9" fillId="0" borderId="1" xfId="31" applyFont="1" applyBorder="1" applyAlignment="1">
      <alignment horizontal="left" vertical="center" wrapText="1"/>
    </xf>
    <xf numFmtId="0" fontId="9" fillId="0" borderId="1" xfId="31" applyFont="1" applyBorder="1" applyAlignment="1">
      <alignment vertical="center" wrapText="1"/>
    </xf>
    <xf numFmtId="180" fontId="19" fillId="0" borderId="1" xfId="3" applyNumberFormat="1" applyFont="1" applyFill="1" applyBorder="1" applyAlignment="1">
      <alignment vertical="center" wrapText="1"/>
      <protection locked="0"/>
    </xf>
    <xf numFmtId="0" fontId="21" fillId="0" borderId="0" xfId="41" applyFont="1" applyAlignment="1" applyProtection="1">
      <alignment vertical="center" wrapText="1"/>
    </xf>
    <xf numFmtId="0" fontId="22" fillId="0" borderId="0" xfId="41" applyAlignment="1" applyProtection="1">
      <alignment vertical="center" wrapText="1"/>
    </xf>
    <xf numFmtId="0" fontId="11" fillId="0" borderId="0" xfId="41" applyFont="1" applyAlignment="1" applyProtection="1">
      <alignment vertical="center" wrapText="1"/>
    </xf>
    <xf numFmtId="0" fontId="23" fillId="0" borderId="4" xfId="41" applyFont="1" applyBorder="1" applyAlignment="1" applyProtection="1">
      <alignment horizontal="center" vertical="center" wrapText="1"/>
    </xf>
    <xf numFmtId="0" fontId="23" fillId="0" borderId="1" xfId="41" applyFont="1" applyBorder="1" applyAlignment="1" applyProtection="1">
      <alignment horizontal="center" vertical="center" wrapText="1"/>
    </xf>
    <xf numFmtId="0" fontId="11" fillId="0" borderId="1" xfId="41" applyFont="1" applyBorder="1" applyAlignment="1" applyProtection="1">
      <alignment vertical="center" wrapText="1"/>
    </xf>
    <xf numFmtId="180" fontId="7" fillId="0" borderId="1" xfId="45" applyNumberFormat="1" applyFont="1" applyFill="1" applyBorder="1" applyAlignment="1">
      <alignment vertical="center" wrapText="1"/>
    </xf>
    <xf numFmtId="0" fontId="9" fillId="0" borderId="1" xfId="41" applyFont="1" applyBorder="1" applyAlignment="1" applyProtection="1">
      <alignment vertical="center" wrapText="1"/>
    </xf>
    <xf numFmtId="0" fontId="9" fillId="0" borderId="1" xfId="41" applyFont="1" applyBorder="1" applyAlignment="1" applyProtection="1">
      <alignment horizontal="center" vertical="center" wrapText="1"/>
    </xf>
    <xf numFmtId="180" fontId="19" fillId="0" borderId="1" xfId="45" applyNumberFormat="1" applyFont="1" applyFill="1" applyBorder="1" applyAlignment="1">
      <alignment vertical="center" wrapText="1"/>
    </xf>
    <xf numFmtId="0" fontId="15" fillId="0" borderId="0" xfId="35" applyFont="1" applyFill="1" applyAlignment="1">
      <alignment vertical="center" wrapText="1"/>
    </xf>
    <xf numFmtId="49" fontId="2" fillId="0" borderId="0" xfId="35" applyNumberFormat="1" applyFont="1" applyFill="1" applyAlignment="1">
      <alignment horizontal="left" vertical="center" wrapText="1"/>
    </xf>
    <xf numFmtId="0" fontId="24" fillId="0" borderId="1" xfId="35" applyFont="1" applyFill="1" applyBorder="1" applyAlignment="1">
      <alignment horizontal="center" vertical="center" wrapText="1"/>
    </xf>
    <xf numFmtId="180" fontId="24" fillId="0" borderId="1" xfId="35" applyNumberFormat="1" applyFont="1" applyFill="1" applyBorder="1" applyAlignment="1">
      <alignment horizontal="center" vertical="center" wrapText="1"/>
    </xf>
    <xf numFmtId="49" fontId="19" fillId="0" borderId="1" xfId="35" applyNumberFormat="1" applyFont="1" applyFill="1" applyBorder="1" applyAlignment="1">
      <alignment horizontal="left" vertical="center" wrapText="1"/>
    </xf>
    <xf numFmtId="181" fontId="9" fillId="0" borderId="2" xfId="0" applyNumberFormat="1" applyFont="1" applyBorder="1" applyAlignment="1">
      <alignment vertical="center" wrapText="1"/>
    </xf>
    <xf numFmtId="180" fontId="9" fillId="0" borderId="1" xfId="0" applyNumberFormat="1" applyFont="1" applyBorder="1" applyAlignment="1">
      <alignment vertical="center" wrapText="1"/>
    </xf>
    <xf numFmtId="49" fontId="7" fillId="0" borderId="1" xfId="35" applyNumberFormat="1" applyFont="1" applyFill="1" applyBorder="1" applyAlignment="1">
      <alignment horizontal="left" vertical="center" wrapText="1"/>
    </xf>
    <xf numFmtId="180" fontId="11" fillId="0" borderId="1" xfId="0" applyNumberFormat="1" applyFont="1" applyBorder="1" applyAlignment="1">
      <alignment vertical="center" wrapText="1"/>
    </xf>
    <xf numFmtId="181" fontId="11" fillId="0" borderId="2" xfId="0" applyNumberFormat="1" applyFont="1" applyBorder="1" applyAlignment="1">
      <alignment vertical="center" wrapText="1"/>
    </xf>
    <xf numFmtId="180" fontId="19" fillId="0" borderId="1" xfId="35" applyNumberFormat="1" applyFont="1" applyFill="1" applyBorder="1" applyAlignment="1">
      <alignment vertical="center" wrapText="1"/>
    </xf>
    <xf numFmtId="180" fontId="7" fillId="0" borderId="0" xfId="3" applyNumberFormat="1" applyFont="1" applyFill="1" applyAlignment="1">
      <alignment horizontal="right" vertical="center" wrapText="1"/>
      <protection locked="0"/>
    </xf>
    <xf numFmtId="49" fontId="19" fillId="0" borderId="1" xfId="3" applyNumberFormat="1" applyFont="1" applyFill="1" applyBorder="1" applyAlignment="1">
      <alignment horizontal="center" vertical="center" wrapText="1"/>
      <protection locked="0"/>
    </xf>
    <xf numFmtId="0" fontId="19" fillId="0" borderId="1" xfId="3" applyFont="1" applyFill="1" applyBorder="1" applyAlignment="1">
      <alignment horizontal="center" vertical="center" wrapText="1"/>
      <protection locked="0"/>
    </xf>
    <xf numFmtId="180" fontId="19" fillId="0" borderId="1" xfId="3" applyNumberFormat="1" applyFont="1" applyFill="1" applyBorder="1" applyAlignment="1">
      <alignment horizontal="center" vertical="center" wrapText="1"/>
      <protection locked="0"/>
    </xf>
    <xf numFmtId="0" fontId="9" fillId="0" borderId="1" xfId="0" applyNumberFormat="1" applyFont="1" applyFill="1" applyBorder="1" applyAlignment="1">
      <alignment horizontal="left" vertical="center" wrapText="1"/>
    </xf>
    <xf numFmtId="181" fontId="9" fillId="0" borderId="1" xfId="0" applyNumberFormat="1" applyFont="1" applyFill="1" applyBorder="1" applyAlignment="1">
      <alignment vertical="center" wrapText="1"/>
    </xf>
    <xf numFmtId="176" fontId="9" fillId="0" borderId="1" xfId="0" applyNumberFormat="1" applyFont="1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181" fontId="0" fillId="0" borderId="1" xfId="0" applyNumberFormat="1" applyFont="1" applyFill="1" applyBorder="1" applyAlignment="1">
      <alignment vertical="center" wrapText="1"/>
    </xf>
    <xf numFmtId="176" fontId="11" fillId="0" borderId="1" xfId="0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  <protection locked="0"/>
    </xf>
    <xf numFmtId="0" fontId="7" fillId="0" borderId="1" xfId="3" applyFont="1" applyFill="1" applyBorder="1" applyAlignment="1">
      <alignment vertical="center" wrapText="1"/>
      <protection locked="0"/>
    </xf>
    <xf numFmtId="0" fontId="19" fillId="0" borderId="1" xfId="3" applyFont="1" applyFill="1" applyBorder="1" applyAlignment="1">
      <alignment vertical="center" wrapText="1"/>
      <protection locked="0"/>
    </xf>
    <xf numFmtId="180" fontId="7" fillId="0" borderId="1" xfId="3" applyNumberFormat="1" applyFont="1" applyFill="1" applyBorder="1" applyAlignment="1">
      <alignment vertical="center" wrapText="1"/>
      <protection locked="0"/>
    </xf>
    <xf numFmtId="49" fontId="1" fillId="0" borderId="0" xfId="3" applyNumberFormat="1" applyFont="1" applyFill="1" applyAlignment="1">
      <alignment vertical="center" wrapText="1"/>
      <protection locked="0"/>
    </xf>
    <xf numFmtId="0" fontId="1" fillId="0" borderId="0" xfId="3" applyFont="1" applyFill="1" applyAlignment="1">
      <alignment vertical="center"/>
      <protection locked="0"/>
    </xf>
    <xf numFmtId="49" fontId="1" fillId="0" borderId="0" xfId="3" applyNumberFormat="1" applyFont="1" applyFill="1" applyAlignment="1">
      <alignment horizontal="left" vertical="center"/>
      <protection locked="0"/>
    </xf>
    <xf numFmtId="180" fontId="1" fillId="0" borderId="0" xfId="3" applyNumberFormat="1" applyFont="1" applyFill="1" applyAlignment="1">
      <alignment vertical="center"/>
      <protection locked="0"/>
    </xf>
    <xf numFmtId="0" fontId="4" fillId="0" borderId="0" xfId="3" applyFont="1" applyFill="1" applyAlignment="1">
      <alignment vertical="center"/>
      <protection locked="0"/>
    </xf>
    <xf numFmtId="49" fontId="7" fillId="0" borderId="0" xfId="3" applyNumberFormat="1" applyFont="1" applyFill="1" applyAlignment="1">
      <alignment horizontal="left" vertical="center"/>
      <protection locked="0"/>
    </xf>
    <xf numFmtId="180" fontId="7" fillId="0" borderId="0" xfId="3" applyNumberFormat="1" applyFont="1" applyFill="1" applyAlignment="1">
      <alignment horizontal="right" vertical="center"/>
      <protection locked="0"/>
    </xf>
    <xf numFmtId="0" fontId="11" fillId="0" borderId="1" xfId="0" applyFont="1" applyBorder="1" applyAlignment="1">
      <alignment vertical="center"/>
    </xf>
    <xf numFmtId="2" fontId="1" fillId="0" borderId="0" xfId="35" applyNumberFormat="1" applyFont="1" applyFill="1" applyAlignment="1">
      <alignment vertical="center"/>
    </xf>
    <xf numFmtId="176" fontId="1" fillId="0" borderId="0" xfId="3" applyNumberFormat="1" applyFont="1" applyFill="1" applyAlignment="1">
      <alignment vertical="center"/>
      <protection locked="0"/>
    </xf>
    <xf numFmtId="49" fontId="1" fillId="0" borderId="0" xfId="35" applyNumberFormat="1" applyFont="1" applyFill="1" applyAlignment="1">
      <alignment vertical="center"/>
    </xf>
    <xf numFmtId="0" fontId="11" fillId="0" borderId="1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9" fontId="1" fillId="0" borderId="0" xfId="35" applyNumberFormat="1" applyFont="1" applyFill="1" applyAlignment="1" applyProtection="1">
      <alignment vertical="center"/>
      <protection locked="0"/>
    </xf>
    <xf numFmtId="2" fontId="1" fillId="0" borderId="0" xfId="35" applyNumberFormat="1" applyFont="1" applyFill="1" applyAlignment="1" applyProtection="1">
      <alignment vertical="center"/>
      <protection locked="0"/>
    </xf>
    <xf numFmtId="0" fontId="17" fillId="0" borderId="0" xfId="42" applyFont="1" applyAlignment="1">
      <alignment vertical="center" wrapText="1"/>
    </xf>
    <xf numFmtId="0" fontId="0" fillId="0" borderId="0" xfId="0" applyAlignment="1">
      <alignment vertical="center" wrapText="1"/>
    </xf>
    <xf numFmtId="0" fontId="16" fillId="0" borderId="0" xfId="42" applyFont="1" applyAlignment="1">
      <alignment horizontal="center" vertical="center" wrapText="1"/>
    </xf>
    <xf numFmtId="183" fontId="17" fillId="0" borderId="0" xfId="42" applyNumberFormat="1" applyFont="1" applyAlignment="1">
      <alignment horizontal="right" vertical="center" wrapText="1"/>
    </xf>
    <xf numFmtId="0" fontId="26" fillId="0" borderId="1" xfId="0" applyFont="1" applyBorder="1" applyAlignment="1">
      <alignment horizontal="center" vertical="center"/>
    </xf>
    <xf numFmtId="0" fontId="2" fillId="0" borderId="1" xfId="43" applyFont="1" applyFill="1" applyBorder="1" applyAlignment="1">
      <alignment vertical="center"/>
    </xf>
    <xf numFmtId="0" fontId="25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 shrinkToFit="1"/>
    </xf>
    <xf numFmtId="0" fontId="2" fillId="0" borderId="4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left" vertical="center" shrinkToFit="1"/>
    </xf>
    <xf numFmtId="0" fontId="0" fillId="0" borderId="1" xfId="0" applyFont="1" applyFill="1" applyBorder="1" applyAlignment="1">
      <alignment horizontal="left" vertical="center" shrinkToFit="1"/>
    </xf>
    <xf numFmtId="0" fontId="0" fillId="0" borderId="1" xfId="0" applyFont="1" applyFill="1" applyBorder="1" applyAlignment="1">
      <alignment horizontal="right" vertical="center" shrinkToFit="1"/>
    </xf>
    <xf numFmtId="0" fontId="0" fillId="0" borderId="1" xfId="0" applyFont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right" vertical="center" shrinkToFit="1"/>
    </xf>
    <xf numFmtId="0" fontId="2" fillId="3" borderId="1" xfId="43" applyFont="1" applyFill="1" applyBorder="1" applyAlignment="1">
      <alignment vertical="center"/>
    </xf>
    <xf numFmtId="0" fontId="0" fillId="0" borderId="1" xfId="0" applyFill="1" applyBorder="1" applyAlignment="1">
      <alignment horizontal="left" vertical="center" shrinkToFit="1"/>
    </xf>
    <xf numFmtId="0" fontId="27" fillId="0" borderId="1" xfId="0" applyFont="1" applyBorder="1" applyAlignment="1">
      <alignment horizontal="left" vertical="center" shrinkToFit="1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vertical="center"/>
    </xf>
    <xf numFmtId="182" fontId="0" fillId="0" borderId="0" xfId="0" applyNumberFormat="1" applyAlignment="1">
      <alignment vertical="center" wrapText="1"/>
    </xf>
    <xf numFmtId="0" fontId="29" fillId="0" borderId="0" xfId="44" applyFont="1" applyFill="1" applyAlignment="1" applyProtection="1">
      <alignment vertical="center" wrapText="1"/>
      <protection locked="0"/>
    </xf>
    <xf numFmtId="182" fontId="30" fillId="0" borderId="0" xfId="44" applyNumberFormat="1" applyFont="1" applyFill="1" applyAlignment="1" applyProtection="1">
      <alignment vertical="center" wrapText="1"/>
      <protection locked="0"/>
    </xf>
    <xf numFmtId="182" fontId="19" fillId="0" borderId="1" xfId="44" applyNumberFormat="1" applyFont="1" applyFill="1" applyBorder="1" applyAlignment="1" applyProtection="1">
      <alignment horizontal="center" vertical="center"/>
      <protection locked="0"/>
    </xf>
    <xf numFmtId="0" fontId="19" fillId="0" borderId="1" xfId="44" applyFont="1" applyFill="1" applyBorder="1" applyAlignment="1" applyProtection="1">
      <alignment horizontal="center" vertical="center" wrapText="1"/>
      <protection locked="0"/>
    </xf>
    <xf numFmtId="0" fontId="19" fillId="0" borderId="1" xfId="44" applyFont="1" applyFill="1" applyBorder="1" applyAlignment="1" applyProtection="1">
      <alignment horizontal="left" vertical="center" wrapText="1"/>
      <protection locked="0"/>
    </xf>
    <xf numFmtId="182" fontId="7" fillId="0" borderId="1" xfId="44" applyNumberFormat="1" applyFont="1" applyFill="1" applyBorder="1" applyAlignment="1" applyProtection="1">
      <alignment horizontal="right" vertical="center"/>
    </xf>
    <xf numFmtId="182" fontId="7" fillId="0" borderId="1" xfId="44" applyNumberFormat="1" applyFont="1" applyFill="1" applyBorder="1" applyAlignment="1" applyProtection="1">
      <alignment vertical="center"/>
    </xf>
    <xf numFmtId="1" fontId="19" fillId="0" borderId="1" xfId="44" applyNumberFormat="1" applyFont="1" applyFill="1" applyBorder="1" applyAlignment="1" applyProtection="1">
      <alignment vertical="center" wrapText="1"/>
      <protection locked="0"/>
    </xf>
    <xf numFmtId="1" fontId="19" fillId="4" borderId="1" xfId="44" applyNumberFormat="1" applyFont="1" applyFill="1" applyBorder="1" applyAlignment="1" applyProtection="1">
      <alignment vertical="center" wrapText="1"/>
      <protection locked="0"/>
    </xf>
    <xf numFmtId="182" fontId="7" fillId="4" borderId="1" xfId="44" applyNumberFormat="1" applyFont="1" applyFill="1" applyBorder="1" applyAlignment="1" applyProtection="1">
      <alignment vertical="center"/>
      <protection locked="0"/>
    </xf>
    <xf numFmtId="1" fontId="7" fillId="0" borderId="1" xfId="44" applyNumberFormat="1" applyFont="1" applyFill="1" applyBorder="1" applyAlignment="1" applyProtection="1">
      <alignment vertical="center" wrapText="1"/>
      <protection locked="0"/>
    </xf>
    <xf numFmtId="1" fontId="7" fillId="0" borderId="1" xfId="44" applyNumberFormat="1" applyFont="1" applyFill="1" applyBorder="1" applyAlignment="1" applyProtection="1">
      <alignment horizontal="left" vertical="center" wrapText="1"/>
      <protection locked="0"/>
    </xf>
    <xf numFmtId="182" fontId="7" fillId="0" borderId="1" xfId="44" applyNumberFormat="1" applyFont="1" applyFill="1" applyBorder="1" applyAlignment="1" applyProtection="1">
      <alignment vertical="center"/>
      <protection locked="0"/>
    </xf>
    <xf numFmtId="1" fontId="11" fillId="0" borderId="1" xfId="44" applyNumberFormat="1" applyFont="1" applyFill="1" applyBorder="1" applyAlignment="1" applyProtection="1">
      <alignment horizontal="left" vertical="center" wrapText="1"/>
      <protection locked="0"/>
    </xf>
    <xf numFmtId="182" fontId="11" fillId="0" borderId="1" xfId="44" applyNumberFormat="1" applyFont="1" applyFill="1" applyBorder="1" applyAlignment="1" applyProtection="1">
      <alignment horizontal="right" vertical="center"/>
    </xf>
    <xf numFmtId="1" fontId="11" fillId="0" borderId="1" xfId="44" applyNumberFormat="1" applyFont="1" applyFill="1" applyBorder="1" applyAlignment="1" applyProtection="1">
      <alignment vertical="center" wrapText="1"/>
      <protection locked="0"/>
    </xf>
    <xf numFmtId="182" fontId="11" fillId="0" borderId="1" xfId="44" applyNumberFormat="1" applyFont="1" applyFill="1" applyBorder="1" applyAlignment="1" applyProtection="1">
      <alignment horizontal="right" vertical="center"/>
      <protection locked="0"/>
    </xf>
    <xf numFmtId="182" fontId="11" fillId="0" borderId="1" xfId="44" applyNumberFormat="1" applyFont="1" applyFill="1" applyBorder="1" applyAlignment="1" applyProtection="1">
      <alignment vertical="center"/>
      <protection locked="0"/>
    </xf>
    <xf numFmtId="182" fontId="11" fillId="0" borderId="1" xfId="44" applyNumberFormat="1" applyFont="1" applyFill="1" applyBorder="1" applyAlignment="1" applyProtection="1">
      <alignment vertical="center"/>
    </xf>
    <xf numFmtId="182" fontId="11" fillId="0" borderId="1" xfId="0" applyNumberFormat="1" applyFont="1" applyFill="1" applyBorder="1" applyAlignment="1">
      <alignment vertical="center" wrapText="1"/>
    </xf>
    <xf numFmtId="0" fontId="11" fillId="0" borderId="1" xfId="44" applyNumberFormat="1" applyFont="1" applyFill="1" applyBorder="1" applyAlignment="1" applyProtection="1">
      <alignment vertical="center" wrapText="1"/>
      <protection locked="0"/>
    </xf>
    <xf numFmtId="3" fontId="7" fillId="0" borderId="1" xfId="44" applyNumberFormat="1" applyFont="1" applyFill="1" applyBorder="1" applyAlignment="1" applyProtection="1">
      <alignment vertical="center" wrapText="1"/>
      <protection locked="0"/>
    </xf>
    <xf numFmtId="182" fontId="7" fillId="0" borderId="1" xfId="0" applyNumberFormat="1" applyFont="1" applyFill="1" applyBorder="1" applyAlignment="1">
      <alignment vertical="center" wrapText="1"/>
    </xf>
    <xf numFmtId="182" fontId="19" fillId="0" borderId="1" xfId="0" applyNumberFormat="1" applyFont="1" applyFill="1" applyBorder="1" applyAlignment="1">
      <alignment vertical="center" wrapText="1"/>
    </xf>
    <xf numFmtId="1" fontId="19" fillId="0" borderId="1" xfId="44" applyNumberFormat="1" applyFont="1" applyFill="1" applyBorder="1" applyAlignment="1" applyProtection="1">
      <alignment horizontal="left" vertical="center" wrapText="1"/>
      <protection locked="0"/>
    </xf>
    <xf numFmtId="182" fontId="19" fillId="0" borderId="1" xfId="44" applyNumberFormat="1" applyFont="1" applyFill="1" applyBorder="1" applyAlignment="1" applyProtection="1">
      <alignment vertical="center"/>
      <protection locked="0"/>
    </xf>
    <xf numFmtId="182" fontId="19" fillId="0" borderId="1" xfId="44" applyNumberFormat="1" applyFont="1" applyFill="1" applyBorder="1" applyAlignment="1" applyProtection="1">
      <alignment vertical="center"/>
    </xf>
    <xf numFmtId="182" fontId="19" fillId="0" borderId="1" xfId="0" applyNumberFormat="1" applyFont="1" applyFill="1" applyBorder="1" applyAlignment="1" applyProtection="1">
      <alignment vertical="center"/>
    </xf>
    <xf numFmtId="0" fontId="0" fillId="0" borderId="1" xfId="0" quotePrefix="1" applyNumberFormat="1" applyFont="1" applyFill="1" applyBorder="1" applyAlignment="1">
      <alignment horizontal="left" vertical="center" wrapText="1"/>
    </xf>
    <xf numFmtId="0" fontId="6" fillId="0" borderId="0" xfId="44" applyFont="1" applyFill="1" applyAlignment="1" applyProtection="1">
      <alignment horizontal="left" vertical="center" wrapText="1"/>
      <protection locked="0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left" vertical="center"/>
    </xf>
    <xf numFmtId="0" fontId="13" fillId="0" borderId="0" xfId="3" applyFont="1" applyFill="1" applyAlignment="1">
      <alignment horizontal="center" vertical="center" wrapText="1"/>
      <protection locked="0"/>
    </xf>
    <xf numFmtId="0" fontId="14" fillId="0" borderId="0" xfId="3" applyFont="1" applyFill="1" applyAlignment="1">
      <alignment horizontal="center" vertical="center" wrapText="1"/>
      <protection locked="0"/>
    </xf>
    <xf numFmtId="180" fontId="14" fillId="0" borderId="0" xfId="3" applyNumberFormat="1" applyFont="1" applyFill="1" applyAlignment="1">
      <alignment horizontal="center" vertical="center" wrapText="1"/>
      <protection locked="0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</cellXfs>
  <cellStyles count="55">
    <cellStyle name="_ET_STYLE_NoName_00_" xfId="6"/>
    <cellStyle name="_ET_STYLE_NoName_00__2016年人代会报告附表20160104" xfId="13"/>
    <cellStyle name="_ET_STYLE_NoName_00__国库1月5日调整表" xfId="14"/>
    <cellStyle name="20% - 着色 5" xfId="7"/>
    <cellStyle name="40% - 着色 4" xfId="10"/>
    <cellStyle name="40% - 着色 5" xfId="12"/>
    <cellStyle name="60% - 着色 2" xfId="5"/>
    <cellStyle name="no dec" xfId="19"/>
    <cellStyle name="Normal_APR" xfId="20"/>
    <cellStyle name="百分比 2" xfId="21"/>
    <cellStyle name="表标题" xfId="22"/>
    <cellStyle name="差_发老吕2016基本支出测算11.28" xfId="15"/>
    <cellStyle name="差_全国各省民生政策标准10.7(lp稿)(1)" xfId="23"/>
    <cellStyle name="常规" xfId="0" builtinId="0"/>
    <cellStyle name="常规 10" xfId="24"/>
    <cellStyle name="常规 11" xfId="25"/>
    <cellStyle name="常规 12" xfId="26"/>
    <cellStyle name="常规 13" xfId="27"/>
    <cellStyle name="常规 14" xfId="28"/>
    <cellStyle name="常规 18" xfId="29"/>
    <cellStyle name="常规 19" xfId="30"/>
    <cellStyle name="常规 2" xfId="31"/>
    <cellStyle name="常规 2 2" xfId="32"/>
    <cellStyle name="常规 20" xfId="33"/>
    <cellStyle name="常规 21" xfId="34"/>
    <cellStyle name="常规 3" xfId="35"/>
    <cellStyle name="常规 39" xfId="2"/>
    <cellStyle name="常规 4" xfId="36"/>
    <cellStyle name="常规 40" xfId="37"/>
    <cellStyle name="常规 41" xfId="38"/>
    <cellStyle name="常规 43" xfId="9"/>
    <cellStyle name="常规 44" xfId="1"/>
    <cellStyle name="常规 45" xfId="16"/>
    <cellStyle name="常规 46" xfId="17"/>
    <cellStyle name="常规 47" xfId="18"/>
    <cellStyle name="常规 5" xfId="39"/>
    <cellStyle name="常规 6" xfId="4"/>
    <cellStyle name="常规 7" xfId="40"/>
    <cellStyle name="常规 8" xfId="41"/>
    <cellStyle name="常规_2013.1.人代会报告附表" xfId="42"/>
    <cellStyle name="常规_2015年预算表格（全省冯）" xfId="43"/>
    <cellStyle name="常规_表内审核" xfId="44"/>
    <cellStyle name="常规_功能分类1212zhangl" xfId="3"/>
    <cellStyle name="常规_全省冯）" xfId="45"/>
    <cellStyle name="普通_97-917" xfId="46"/>
    <cellStyle name="千分位[0]_BT (2)" xfId="47"/>
    <cellStyle name="千分位_97-917" xfId="48"/>
    <cellStyle name="千位[0]_1" xfId="49"/>
    <cellStyle name="千位_1" xfId="50"/>
    <cellStyle name="数字" xfId="51"/>
    <cellStyle name="未定义" xfId="52"/>
    <cellStyle name="小数" xfId="53"/>
    <cellStyle name="样式 1" xfId="54"/>
    <cellStyle name="着色 1" xfId="8"/>
    <cellStyle name="着色 5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9968;&#33324;&#20844;&#20849;&#39044;&#31639;&#34920;&#65288;&#34920;1-4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一般平衡"/>
      <sheetName val="2.一般收入表"/>
      <sheetName val="3.一般支出表"/>
      <sheetName val="4.一般明细表"/>
    </sheetNames>
    <sheetDataSet>
      <sheetData sheetId="0" refreshError="1"/>
      <sheetData sheetId="1" refreshError="1"/>
      <sheetData sheetId="2">
        <row r="29">
          <cell r="C29">
            <v>33618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showZeros="0" topLeftCell="A10" workbookViewId="0">
      <selection activeCell="F12" sqref="F12"/>
    </sheetView>
  </sheetViews>
  <sheetFormatPr defaultColWidth="9" defaultRowHeight="13.5"/>
  <cols>
    <col min="1" max="1" width="38.625" style="147" customWidth="1"/>
    <col min="2" max="2" width="7" style="166" customWidth="1"/>
    <col min="3" max="3" width="34.625" style="147" customWidth="1"/>
    <col min="4" max="4" width="6.875" style="166" customWidth="1"/>
    <col min="5" max="16384" width="9" style="147"/>
  </cols>
  <sheetData>
    <row r="1" spans="1:4" ht="30" customHeight="1">
      <c r="A1" s="22" t="s">
        <v>0</v>
      </c>
      <c r="B1" s="18"/>
      <c r="C1" s="22"/>
      <c r="D1" s="18"/>
    </row>
    <row r="2" spans="1:4" ht="21" customHeight="1">
      <c r="A2" s="167"/>
      <c r="B2" s="168"/>
      <c r="C2" s="19" t="s">
        <v>1</v>
      </c>
      <c r="D2" s="24"/>
    </row>
    <row r="3" spans="1:4" ht="22.5" customHeight="1">
      <c r="A3" s="21" t="s">
        <v>2</v>
      </c>
      <c r="B3" s="8"/>
      <c r="C3" s="21" t="s">
        <v>3</v>
      </c>
      <c r="D3" s="8"/>
    </row>
    <row r="4" spans="1:4" ht="22.5" customHeight="1">
      <c r="A4" s="170" t="s">
        <v>4</v>
      </c>
      <c r="B4" s="169" t="s">
        <v>5</v>
      </c>
      <c r="C4" s="170" t="s">
        <v>4</v>
      </c>
      <c r="D4" s="169" t="s">
        <v>5</v>
      </c>
    </row>
    <row r="5" spans="1:4" ht="17.100000000000001" customHeight="1">
      <c r="A5" s="171" t="s">
        <v>6</v>
      </c>
      <c r="B5" s="172">
        <f>16700+210</f>
        <v>16910</v>
      </c>
      <c r="C5" s="171" t="s">
        <v>7</v>
      </c>
      <c r="D5" s="173">
        <f>'[1]3.一般支出表'!C29</f>
        <v>33618</v>
      </c>
    </row>
    <row r="6" spans="1:4" ht="17.100000000000001" customHeight="1">
      <c r="A6" s="174" t="s">
        <v>8</v>
      </c>
      <c r="B6" s="172">
        <f>B7+B12</f>
        <v>11217</v>
      </c>
      <c r="C6" s="175" t="s">
        <v>9</v>
      </c>
      <c r="D6" s="176"/>
    </row>
    <row r="7" spans="1:4" ht="17.100000000000001" customHeight="1">
      <c r="A7" s="177" t="s">
        <v>10</v>
      </c>
      <c r="B7" s="172">
        <f>SUM(B8:B11)</f>
        <v>1255</v>
      </c>
      <c r="C7" s="178" t="s">
        <v>11</v>
      </c>
      <c r="D7" s="179">
        <f>SUM(D8:D11)</f>
        <v>0</v>
      </c>
    </row>
    <row r="8" spans="1:4" ht="17.100000000000001" customHeight="1">
      <c r="A8" s="180" t="s">
        <v>12</v>
      </c>
      <c r="B8" s="181"/>
      <c r="C8" s="178" t="s">
        <v>13</v>
      </c>
      <c r="D8" s="179"/>
    </row>
    <row r="9" spans="1:4" ht="17.100000000000001" customHeight="1">
      <c r="A9" s="182" t="s">
        <v>14</v>
      </c>
      <c r="B9" s="183">
        <v>119</v>
      </c>
      <c r="C9" s="178" t="s">
        <v>15</v>
      </c>
      <c r="D9" s="179"/>
    </row>
    <row r="10" spans="1:4" ht="30" customHeight="1">
      <c r="A10" s="182" t="s">
        <v>16</v>
      </c>
      <c r="B10" s="184">
        <v>235</v>
      </c>
      <c r="C10" s="180" t="s">
        <v>17</v>
      </c>
      <c r="D10" s="184"/>
    </row>
    <row r="11" spans="1:4" ht="17.100000000000001" customHeight="1">
      <c r="A11" s="182" t="s">
        <v>18</v>
      </c>
      <c r="B11" s="184">
        <v>901</v>
      </c>
      <c r="C11" s="180" t="s">
        <v>19</v>
      </c>
      <c r="D11" s="184"/>
    </row>
    <row r="12" spans="1:4" ht="17.100000000000001" customHeight="1">
      <c r="A12" s="182" t="s">
        <v>20</v>
      </c>
      <c r="B12" s="184">
        <f>B13+B32</f>
        <v>9962</v>
      </c>
      <c r="C12" s="180" t="s">
        <v>21</v>
      </c>
      <c r="D12" s="185">
        <f>D13+D32</f>
        <v>0</v>
      </c>
    </row>
    <row r="13" spans="1:4" ht="17.100000000000001" customHeight="1">
      <c r="A13" s="182" t="s">
        <v>22</v>
      </c>
      <c r="B13" s="184">
        <f>SUM(B14:B31)</f>
        <v>7909</v>
      </c>
      <c r="C13" s="180" t="s">
        <v>23</v>
      </c>
      <c r="D13" s="185"/>
    </row>
    <row r="14" spans="1:4" ht="17.100000000000001" customHeight="1">
      <c r="A14" s="182" t="s">
        <v>24</v>
      </c>
      <c r="B14" s="181">
        <v>160</v>
      </c>
      <c r="C14" s="180" t="s">
        <v>25</v>
      </c>
      <c r="D14" s="185"/>
    </row>
    <row r="15" spans="1:4" ht="17.100000000000001" customHeight="1">
      <c r="A15" s="182" t="s">
        <v>26</v>
      </c>
      <c r="B15" s="186">
        <f>81+250</f>
        <v>331</v>
      </c>
      <c r="C15" s="180" t="s">
        <v>27</v>
      </c>
      <c r="D15" s="184"/>
    </row>
    <row r="16" spans="1:4" ht="17.100000000000001" customHeight="1">
      <c r="A16" s="182" t="s">
        <v>28</v>
      </c>
      <c r="B16" s="186">
        <v>0</v>
      </c>
      <c r="C16" s="180" t="s">
        <v>29</v>
      </c>
      <c r="D16" s="184"/>
    </row>
    <row r="17" spans="1:4" ht="30" customHeight="1">
      <c r="A17" s="182" t="s">
        <v>30</v>
      </c>
      <c r="B17" s="186">
        <v>49</v>
      </c>
      <c r="C17" s="180" t="s">
        <v>31</v>
      </c>
      <c r="D17" s="184"/>
    </row>
    <row r="18" spans="1:4" ht="17.100000000000001" customHeight="1">
      <c r="A18" s="182" t="s">
        <v>32</v>
      </c>
      <c r="B18" s="186">
        <v>4</v>
      </c>
      <c r="C18" s="180" t="s">
        <v>33</v>
      </c>
      <c r="D18" s="184"/>
    </row>
    <row r="19" spans="1:4" ht="17.100000000000001" customHeight="1">
      <c r="A19" s="182" t="s">
        <v>34</v>
      </c>
      <c r="B19" s="186">
        <v>0</v>
      </c>
      <c r="C19" s="180" t="s">
        <v>35</v>
      </c>
      <c r="D19" s="184"/>
    </row>
    <row r="20" spans="1:4" ht="17.100000000000001" customHeight="1">
      <c r="A20" s="182" t="s">
        <v>36</v>
      </c>
      <c r="B20" s="186">
        <v>0</v>
      </c>
      <c r="C20" s="180" t="s">
        <v>37</v>
      </c>
      <c r="D20" s="184"/>
    </row>
    <row r="21" spans="1:4" ht="17.100000000000001" customHeight="1">
      <c r="A21" s="182" t="s">
        <v>38</v>
      </c>
      <c r="B21" s="186">
        <v>0</v>
      </c>
      <c r="C21" s="180" t="s">
        <v>39</v>
      </c>
      <c r="D21" s="184"/>
    </row>
    <row r="22" spans="1:4" ht="30" customHeight="1">
      <c r="A22" s="182" t="s">
        <v>40</v>
      </c>
      <c r="B22" s="186">
        <v>78</v>
      </c>
      <c r="C22" s="180" t="s">
        <v>41</v>
      </c>
      <c r="D22" s="184"/>
    </row>
    <row r="23" spans="1:4" ht="17.100000000000001" customHeight="1">
      <c r="A23" s="182" t="s">
        <v>42</v>
      </c>
      <c r="B23" s="186">
        <v>173</v>
      </c>
      <c r="C23" s="180" t="s">
        <v>43</v>
      </c>
      <c r="D23" s="184"/>
    </row>
    <row r="24" spans="1:4" ht="17.100000000000001" customHeight="1">
      <c r="A24" s="182" t="s">
        <v>44</v>
      </c>
      <c r="B24" s="186">
        <v>629</v>
      </c>
      <c r="C24" s="182" t="s">
        <v>45</v>
      </c>
      <c r="D24" s="186"/>
    </row>
    <row r="25" spans="1:4" ht="30" customHeight="1">
      <c r="A25" s="182" t="s">
        <v>46</v>
      </c>
      <c r="B25" s="186">
        <v>880</v>
      </c>
      <c r="C25" s="180" t="s">
        <v>47</v>
      </c>
      <c r="D25" s="184"/>
    </row>
    <row r="26" spans="1:4" ht="17.100000000000001" customHeight="1">
      <c r="A26" s="182" t="s">
        <v>48</v>
      </c>
      <c r="B26" s="186">
        <v>65</v>
      </c>
      <c r="C26" s="180" t="s">
        <v>49</v>
      </c>
      <c r="D26" s="184"/>
    </row>
    <row r="27" spans="1:4" ht="17.100000000000001" customHeight="1">
      <c r="A27" s="182" t="s">
        <v>50</v>
      </c>
      <c r="B27" s="186">
        <v>0</v>
      </c>
      <c r="C27" s="180" t="s">
        <v>51</v>
      </c>
      <c r="D27" s="184"/>
    </row>
    <row r="28" spans="1:4" ht="17.100000000000001" customHeight="1">
      <c r="A28" s="182" t="s">
        <v>52</v>
      </c>
      <c r="B28" s="186">
        <v>0</v>
      </c>
      <c r="C28" s="180" t="s">
        <v>53</v>
      </c>
      <c r="D28" s="185"/>
    </row>
    <row r="29" spans="1:4" ht="17.100000000000001" customHeight="1">
      <c r="A29" s="182" t="s">
        <v>54</v>
      </c>
      <c r="B29" s="186">
        <v>730</v>
      </c>
      <c r="C29" s="180" t="s">
        <v>55</v>
      </c>
      <c r="D29" s="184"/>
    </row>
    <row r="30" spans="1:4" ht="17.100000000000001" customHeight="1">
      <c r="A30" s="182" t="s">
        <v>56</v>
      </c>
      <c r="B30" s="186">
        <v>4752</v>
      </c>
      <c r="C30" s="180" t="s">
        <v>57</v>
      </c>
      <c r="D30" s="185"/>
    </row>
    <row r="31" spans="1:4" ht="17.100000000000001" customHeight="1">
      <c r="A31" s="182" t="s">
        <v>58</v>
      </c>
      <c r="B31" s="186">
        <v>58</v>
      </c>
      <c r="C31" s="187" t="s">
        <v>59</v>
      </c>
      <c r="D31" s="184"/>
    </row>
    <row r="32" spans="1:4" ht="17.100000000000001" customHeight="1">
      <c r="A32" s="188" t="s">
        <v>60</v>
      </c>
      <c r="B32" s="189">
        <v>2053</v>
      </c>
      <c r="C32" s="178" t="s">
        <v>61</v>
      </c>
      <c r="D32" s="179"/>
    </row>
    <row r="33" spans="1:4" ht="17.100000000000001" customHeight="1">
      <c r="A33" s="174" t="s">
        <v>62</v>
      </c>
      <c r="B33" s="189"/>
      <c r="C33" s="174" t="s">
        <v>63</v>
      </c>
      <c r="D33" s="173">
        <f>SUM(D34:D35)</f>
        <v>2817</v>
      </c>
    </row>
    <row r="34" spans="1:4" ht="17.100000000000001" customHeight="1">
      <c r="A34" s="188" t="s">
        <v>64</v>
      </c>
      <c r="B34" s="189"/>
      <c r="C34" s="178" t="s">
        <v>65</v>
      </c>
      <c r="D34" s="173">
        <v>2405</v>
      </c>
    </row>
    <row r="35" spans="1:4" ht="17.100000000000001" customHeight="1">
      <c r="A35" s="188" t="s">
        <v>66</v>
      </c>
      <c r="B35" s="189"/>
      <c r="C35" s="178" t="s">
        <v>67</v>
      </c>
      <c r="D35" s="179">
        <v>412</v>
      </c>
    </row>
    <row r="36" spans="1:4" ht="17.100000000000001" customHeight="1">
      <c r="A36" s="174" t="s">
        <v>68</v>
      </c>
      <c r="B36" s="190">
        <v>808</v>
      </c>
      <c r="C36" s="178"/>
      <c r="D36" s="179"/>
    </row>
    <row r="37" spans="1:4" ht="17.100000000000001" customHeight="1">
      <c r="A37" s="174" t="s">
        <v>69</v>
      </c>
      <c r="B37" s="190">
        <v>7500</v>
      </c>
      <c r="C37" s="191"/>
      <c r="D37" s="192"/>
    </row>
    <row r="38" spans="1:4" ht="17.100000000000001" customHeight="1">
      <c r="A38" s="170" t="s">
        <v>70</v>
      </c>
      <c r="B38" s="193">
        <f>B5+B6+B33+B36+B37</f>
        <v>36435</v>
      </c>
      <c r="C38" s="170" t="s">
        <v>71</v>
      </c>
      <c r="D38" s="194">
        <f>D5+D6+D33</f>
        <v>36435</v>
      </c>
    </row>
  </sheetData>
  <mergeCells count="4">
    <mergeCell ref="A1:D1"/>
    <mergeCell ref="C2:D2"/>
    <mergeCell ref="A3:B3"/>
    <mergeCell ref="C3:D3"/>
  </mergeCells>
  <phoneticPr fontId="40" type="noConversion"/>
  <printOptions horizontalCentered="1"/>
  <pageMargins left="0.78680555555555598" right="0.78680555555555598" top="0.74791666666666701" bottom="0.74791666666666701" header="0.31388888888888899" footer="0.31388888888888899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40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E40"/>
  <sheetViews>
    <sheetView topLeftCell="A13" workbookViewId="0">
      <selection activeCell="B2" sqref="B2"/>
    </sheetView>
  </sheetViews>
  <sheetFormatPr defaultColWidth="0" defaultRowHeight="15.75"/>
  <cols>
    <col min="1" max="1" width="42.375" style="146" customWidth="1"/>
    <col min="2" max="2" width="35.375" style="146" customWidth="1"/>
    <col min="3" max="3" width="8" style="146" customWidth="1"/>
    <col min="4" max="4" width="7.875" style="146" customWidth="1"/>
    <col min="5" max="5" width="9" style="147" customWidth="1"/>
    <col min="6" max="253" width="7.875" style="146" customWidth="1"/>
    <col min="254" max="254" width="35.75" style="146" customWidth="1"/>
    <col min="255" max="16384" width="0" style="146" hidden="1"/>
  </cols>
  <sheetData>
    <row r="1" spans="1:2" ht="24.95" customHeight="1">
      <c r="A1" s="22" t="s">
        <v>72</v>
      </c>
      <c r="B1" s="22"/>
    </row>
    <row r="2" spans="1:2" ht="18.75" customHeight="1">
      <c r="A2" s="148"/>
      <c r="B2" s="149" t="s">
        <v>73</v>
      </c>
    </row>
    <row r="3" spans="1:2" ht="26.1" customHeight="1">
      <c r="A3" s="150" t="s">
        <v>74</v>
      </c>
      <c r="B3" s="150" t="s">
        <v>75</v>
      </c>
    </row>
    <row r="4" spans="1:2" ht="18.75" customHeight="1">
      <c r="A4" s="151" t="s">
        <v>76</v>
      </c>
      <c r="B4" s="152">
        <f>SUM(B5:B20)</f>
        <v>12910</v>
      </c>
    </row>
    <row r="5" spans="1:2" ht="18.75" customHeight="1">
      <c r="A5" s="151" t="s">
        <v>77</v>
      </c>
      <c r="B5" s="153">
        <v>3930</v>
      </c>
    </row>
    <row r="6" spans="1:2" ht="18.75" customHeight="1">
      <c r="A6" s="151" t="s">
        <v>78</v>
      </c>
      <c r="B6" s="153"/>
    </row>
    <row r="7" spans="1:2" ht="18.75" customHeight="1">
      <c r="A7" s="151" t="s">
        <v>79</v>
      </c>
      <c r="B7" s="153">
        <v>480</v>
      </c>
    </row>
    <row r="8" spans="1:2" ht="18.75" customHeight="1">
      <c r="A8" s="151" t="s">
        <v>80</v>
      </c>
      <c r="B8" s="153"/>
    </row>
    <row r="9" spans="1:2" ht="18.75" customHeight="1">
      <c r="A9" s="151" t="s">
        <v>81</v>
      </c>
      <c r="B9" s="153">
        <v>240</v>
      </c>
    </row>
    <row r="10" spans="1:2" ht="18.75" customHeight="1">
      <c r="A10" s="151" t="s">
        <v>82</v>
      </c>
      <c r="B10" s="153">
        <v>90</v>
      </c>
    </row>
    <row r="11" spans="1:2" ht="18.75" customHeight="1">
      <c r="A11" s="151" t="s">
        <v>83</v>
      </c>
      <c r="B11" s="153">
        <v>800</v>
      </c>
    </row>
    <row r="12" spans="1:2" ht="18.75" customHeight="1">
      <c r="A12" s="151" t="s">
        <v>84</v>
      </c>
      <c r="B12" s="153">
        <v>700</v>
      </c>
    </row>
    <row r="13" spans="1:2" ht="18.75" customHeight="1">
      <c r="A13" s="151" t="s">
        <v>85</v>
      </c>
      <c r="B13" s="153">
        <v>350</v>
      </c>
    </row>
    <row r="14" spans="1:2" ht="18.75" customHeight="1">
      <c r="A14" s="151" t="s">
        <v>86</v>
      </c>
      <c r="B14" s="153">
        <v>800</v>
      </c>
    </row>
    <row r="15" spans="1:2" ht="18.75" customHeight="1">
      <c r="A15" s="151" t="s">
        <v>87</v>
      </c>
      <c r="B15" s="153">
        <v>240</v>
      </c>
    </row>
    <row r="16" spans="1:2" ht="18.75" customHeight="1">
      <c r="A16" s="151" t="s">
        <v>88</v>
      </c>
      <c r="B16" s="153">
        <v>1300</v>
      </c>
    </row>
    <row r="17" spans="1:2" ht="18.75" customHeight="1">
      <c r="A17" s="151" t="s">
        <v>89</v>
      </c>
      <c r="B17" s="153">
        <f>3080+100</f>
        <v>3180</v>
      </c>
    </row>
    <row r="18" spans="1:2" ht="18.75" customHeight="1">
      <c r="A18" s="151" t="s">
        <v>90</v>
      </c>
      <c r="B18" s="153">
        <v>800</v>
      </c>
    </row>
    <row r="19" spans="1:2" ht="18.75" customHeight="1">
      <c r="A19" s="151" t="s">
        <v>91</v>
      </c>
      <c r="B19" s="153"/>
    </row>
    <row r="20" spans="1:2" ht="18.75" customHeight="1">
      <c r="A20" s="151" t="s">
        <v>92</v>
      </c>
      <c r="B20" s="153"/>
    </row>
    <row r="21" spans="1:2" ht="18.75" customHeight="1">
      <c r="A21" s="154" t="s">
        <v>93</v>
      </c>
      <c r="B21" s="155">
        <f>B22+B34+B35+B36+B37+B38+B39</f>
        <v>4000</v>
      </c>
    </row>
    <row r="22" spans="1:2" ht="18.75" customHeight="1">
      <c r="A22" s="156" t="s">
        <v>94</v>
      </c>
      <c r="B22" s="153">
        <v>1600</v>
      </c>
    </row>
    <row r="23" spans="1:2" ht="18.75" customHeight="1">
      <c r="A23" s="157" t="s">
        <v>95</v>
      </c>
      <c r="B23" s="153">
        <v>300</v>
      </c>
    </row>
    <row r="24" spans="1:2" ht="18.75" hidden="1" customHeight="1">
      <c r="A24" s="157" t="s">
        <v>96</v>
      </c>
      <c r="B24" s="158"/>
    </row>
    <row r="25" spans="1:2" ht="18.75" hidden="1" customHeight="1">
      <c r="A25" s="157" t="s">
        <v>97</v>
      </c>
      <c r="B25" s="158"/>
    </row>
    <row r="26" spans="1:2" ht="18.75" hidden="1" customHeight="1">
      <c r="A26" s="159" t="s">
        <v>98</v>
      </c>
      <c r="B26" s="153"/>
    </row>
    <row r="27" spans="1:2" ht="18.75" customHeight="1">
      <c r="A27" s="157" t="s">
        <v>99</v>
      </c>
      <c r="B27" s="158">
        <v>55</v>
      </c>
    </row>
    <row r="28" spans="1:2" ht="18.75" customHeight="1">
      <c r="A28" s="157" t="s">
        <v>100</v>
      </c>
      <c r="B28" s="158">
        <v>760</v>
      </c>
    </row>
    <row r="29" spans="1:2" ht="18.75" customHeight="1">
      <c r="A29" s="157" t="s">
        <v>101</v>
      </c>
      <c r="B29" s="158">
        <v>485</v>
      </c>
    </row>
    <row r="30" spans="1:2" ht="18.75" hidden="1" customHeight="1">
      <c r="A30" s="157" t="s">
        <v>102</v>
      </c>
      <c r="B30" s="158"/>
    </row>
    <row r="31" spans="1:2" ht="18.75" hidden="1" customHeight="1">
      <c r="A31" s="157" t="s">
        <v>103</v>
      </c>
      <c r="B31" s="160"/>
    </row>
    <row r="32" spans="1:2" ht="18.75" hidden="1" customHeight="1">
      <c r="A32" s="157" t="s">
        <v>104</v>
      </c>
      <c r="B32" s="158"/>
    </row>
    <row r="33" spans="1:2" ht="18.75" customHeight="1">
      <c r="A33" s="157" t="s">
        <v>105</v>
      </c>
      <c r="B33" s="158"/>
    </row>
    <row r="34" spans="1:2" ht="18.75" customHeight="1">
      <c r="A34" s="156" t="s">
        <v>106</v>
      </c>
      <c r="B34" s="161">
        <v>220</v>
      </c>
    </row>
    <row r="35" spans="1:2" ht="18.75" customHeight="1">
      <c r="A35" s="156" t="s">
        <v>107</v>
      </c>
      <c r="B35" s="161">
        <v>100</v>
      </c>
    </row>
    <row r="36" spans="1:2" ht="18.75" customHeight="1">
      <c r="A36" s="162" t="s">
        <v>108</v>
      </c>
      <c r="B36" s="161"/>
    </row>
    <row r="37" spans="1:2" ht="18.75" customHeight="1">
      <c r="A37" s="156" t="s">
        <v>109</v>
      </c>
      <c r="B37" s="161">
        <f>2000+80</f>
        <v>2080</v>
      </c>
    </row>
    <row r="38" spans="1:2" ht="18.75" customHeight="1">
      <c r="A38" s="163" t="s">
        <v>110</v>
      </c>
      <c r="B38" s="161"/>
    </row>
    <row r="39" spans="1:2" ht="18.75" customHeight="1">
      <c r="A39" s="163" t="s">
        <v>111</v>
      </c>
      <c r="B39" s="161"/>
    </row>
    <row r="40" spans="1:2" ht="21" customHeight="1">
      <c r="A40" s="164" t="s">
        <v>112</v>
      </c>
      <c r="B40" s="165">
        <f>B21+B4</f>
        <v>16910</v>
      </c>
    </row>
  </sheetData>
  <mergeCells count="1">
    <mergeCell ref="A1:B1"/>
  </mergeCells>
  <phoneticPr fontId="40" type="noConversion"/>
  <printOptions horizontalCentered="1"/>
  <pageMargins left="0.78680555555555598" right="0.78680555555555598" top="0.98402777777777795" bottom="0.98402777777777795" header="0.51180555555555596" footer="0.51180555555555596"/>
  <pageSetup paperSize="9" firstPageNumber="4294963191" orientation="portrait" useFirstPageNumber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38"/>
  <sheetViews>
    <sheetView showZeros="0" topLeftCell="A7" workbookViewId="0">
      <selection activeCell="B8" sqref="B8"/>
    </sheetView>
  </sheetViews>
  <sheetFormatPr defaultColWidth="7" defaultRowHeight="15"/>
  <cols>
    <col min="1" max="1" width="33.375" style="131" customWidth="1"/>
    <col min="2" max="2" width="44.25" style="132" customWidth="1"/>
    <col min="3" max="16384" width="7" style="133"/>
  </cols>
  <sheetData>
    <row r="1" spans="1:2" ht="34.5" customHeight="1">
      <c r="A1" s="22" t="s">
        <v>113</v>
      </c>
      <c r="B1" s="22"/>
    </row>
    <row r="2" spans="1:2" s="130" customFormat="1" ht="28.5" customHeight="1">
      <c r="A2" s="134"/>
      <c r="B2" s="135" t="s">
        <v>1</v>
      </c>
    </row>
    <row r="3" spans="1:2" s="130" customFormat="1" ht="13.5" customHeight="1">
      <c r="A3" s="4" t="s">
        <v>74</v>
      </c>
      <c r="B3" s="4" t="s">
        <v>75</v>
      </c>
    </row>
    <row r="4" spans="1:2" s="131" customFormat="1" ht="13.5" customHeight="1">
      <c r="A4" s="4"/>
      <c r="B4" s="4"/>
    </row>
    <row r="5" spans="1:2" s="131" customFormat="1" ht="21.75" customHeight="1">
      <c r="A5" s="136" t="s">
        <v>114</v>
      </c>
      <c r="B5" s="136">
        <v>3813</v>
      </c>
    </row>
    <row r="6" spans="1:2" s="131" customFormat="1" ht="21.75" customHeight="1">
      <c r="A6" s="136" t="s">
        <v>115</v>
      </c>
      <c r="B6" s="136">
        <v>0</v>
      </c>
    </row>
    <row r="7" spans="1:2" s="131" customFormat="1" ht="21.75" customHeight="1">
      <c r="A7" s="136" t="s">
        <v>116</v>
      </c>
      <c r="B7" s="136">
        <v>2581</v>
      </c>
    </row>
    <row r="8" spans="1:2" s="131" customFormat="1" ht="21.75" customHeight="1">
      <c r="A8" s="136" t="s">
        <v>117</v>
      </c>
      <c r="B8" s="136">
        <v>6754</v>
      </c>
    </row>
    <row r="9" spans="1:2" s="131" customFormat="1" ht="21.75" customHeight="1">
      <c r="A9" s="136" t="s">
        <v>118</v>
      </c>
      <c r="B9" s="136">
        <v>54</v>
      </c>
    </row>
    <row r="10" spans="1:2" s="131" customFormat="1" ht="21.75" customHeight="1">
      <c r="A10" s="136" t="s">
        <v>119</v>
      </c>
      <c r="B10" s="136">
        <v>234</v>
      </c>
    </row>
    <row r="11" spans="1:2" s="131" customFormat="1" ht="21.75" customHeight="1">
      <c r="A11" s="136" t="s">
        <v>120</v>
      </c>
      <c r="B11" s="136">
        <v>6957</v>
      </c>
    </row>
    <row r="12" spans="1:2" s="131" customFormat="1" ht="21.75" customHeight="1">
      <c r="A12" s="136" t="s">
        <v>121</v>
      </c>
      <c r="B12" s="136">
        <v>3302</v>
      </c>
    </row>
    <row r="13" spans="1:2" s="131" customFormat="1" ht="21.75" customHeight="1">
      <c r="A13" s="136" t="s">
        <v>122</v>
      </c>
      <c r="B13" s="136">
        <v>145</v>
      </c>
    </row>
    <row r="14" spans="1:2" s="131" customFormat="1" ht="21.75" customHeight="1">
      <c r="A14" s="136" t="s">
        <v>123</v>
      </c>
      <c r="B14" s="136">
        <v>2154</v>
      </c>
    </row>
    <row r="15" spans="1:2" s="131" customFormat="1" ht="21.75" customHeight="1">
      <c r="A15" s="136" t="s">
        <v>124</v>
      </c>
      <c r="B15" s="136">
        <v>3701</v>
      </c>
    </row>
    <row r="16" spans="1:2" s="131" customFormat="1" ht="21.75" customHeight="1">
      <c r="A16" s="136" t="s">
        <v>125</v>
      </c>
      <c r="B16" s="136">
        <v>396</v>
      </c>
    </row>
    <row r="17" spans="1:17" s="131" customFormat="1" ht="21.75" customHeight="1">
      <c r="A17" s="136" t="s">
        <v>126</v>
      </c>
      <c r="B17" s="136">
        <v>400</v>
      </c>
    </row>
    <row r="18" spans="1:17" s="131" customFormat="1" ht="21.75" customHeight="1">
      <c r="A18" s="136" t="s">
        <v>127</v>
      </c>
      <c r="B18" s="136">
        <v>0</v>
      </c>
    </row>
    <row r="19" spans="1:17" s="131" customFormat="1" ht="21.75" customHeight="1">
      <c r="A19" s="136" t="s">
        <v>128</v>
      </c>
      <c r="B19" s="136">
        <v>0</v>
      </c>
    </row>
    <row r="20" spans="1:17" s="131" customFormat="1" ht="21.75" customHeight="1">
      <c r="A20" s="136" t="s">
        <v>129</v>
      </c>
      <c r="B20" s="136">
        <v>0</v>
      </c>
    </row>
    <row r="21" spans="1:17" s="130" customFormat="1" ht="21.75" customHeight="1">
      <c r="A21" s="136" t="s">
        <v>130</v>
      </c>
      <c r="B21" s="136">
        <v>722</v>
      </c>
      <c r="C21" s="137"/>
      <c r="D21" s="132"/>
      <c r="E21" s="138"/>
      <c r="F21" s="138"/>
      <c r="G21" s="139"/>
      <c r="H21" s="139"/>
      <c r="I21" s="137"/>
      <c r="J21" s="132"/>
      <c r="K21" s="138"/>
      <c r="O21" s="144"/>
      <c r="P21" s="144"/>
      <c r="Q21" s="145"/>
    </row>
    <row r="22" spans="1:17" s="130" customFormat="1" ht="21.75" customHeight="1">
      <c r="A22" s="136" t="s">
        <v>131</v>
      </c>
      <c r="B22" s="136">
        <v>386</v>
      </c>
      <c r="C22" s="137"/>
      <c r="D22" s="132"/>
      <c r="E22" s="138"/>
      <c r="F22" s="138"/>
      <c r="G22" s="139"/>
      <c r="H22" s="139"/>
      <c r="I22" s="137"/>
      <c r="J22" s="132"/>
      <c r="K22" s="138"/>
      <c r="O22" s="144"/>
      <c r="P22" s="144"/>
      <c r="Q22" s="145"/>
    </row>
    <row r="23" spans="1:17" ht="21.75" customHeight="1">
      <c r="A23" s="136" t="s">
        <v>132</v>
      </c>
      <c r="B23" s="136">
        <v>0</v>
      </c>
    </row>
    <row r="24" spans="1:17" ht="21.75" customHeight="1">
      <c r="A24" s="140" t="s">
        <v>133</v>
      </c>
      <c r="B24" s="136">
        <v>300</v>
      </c>
    </row>
    <row r="25" spans="1:17" ht="21.75" customHeight="1">
      <c r="A25" s="140" t="s">
        <v>134</v>
      </c>
      <c r="B25" s="136">
        <v>810</v>
      </c>
    </row>
    <row r="26" spans="1:17" ht="21.75" customHeight="1">
      <c r="A26" s="140" t="s">
        <v>135</v>
      </c>
      <c r="B26" s="136">
        <v>0</v>
      </c>
    </row>
    <row r="27" spans="1:17" ht="21.75" customHeight="1">
      <c r="A27" s="140" t="s">
        <v>136</v>
      </c>
      <c r="B27" s="136">
        <v>900</v>
      </c>
    </row>
    <row r="28" spans="1:17" ht="21.75" customHeight="1">
      <c r="A28" s="140" t="s">
        <v>137</v>
      </c>
      <c r="B28" s="136">
        <v>9</v>
      </c>
    </row>
    <row r="29" spans="1:17" ht="21.75" customHeight="1">
      <c r="A29" s="141" t="s">
        <v>138</v>
      </c>
      <c r="B29" s="142">
        <f>SUM(B5:B28)</f>
        <v>33618</v>
      </c>
      <c r="C29" s="143"/>
    </row>
    <row r="30" spans="1:17" ht="19.5" customHeight="1"/>
    <row r="31" spans="1:17" ht="19.5" customHeight="1"/>
    <row r="32" spans="1:17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</sheetData>
  <mergeCells count="3">
    <mergeCell ref="A1:B1"/>
    <mergeCell ref="A3:A4"/>
    <mergeCell ref="B3:B4"/>
  </mergeCells>
  <phoneticPr fontId="40" type="noConversion"/>
  <printOptions horizontalCentered="1"/>
  <pageMargins left="0.78680555555555598" right="0.78680555555555598" top="0.98402777777777795" bottom="0.98402777777777795" header="0.31388888888888899" footer="0.31388888888888899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E219"/>
  <sheetViews>
    <sheetView topLeftCell="A184" workbookViewId="0">
      <selection activeCell="E206" sqref="E206"/>
    </sheetView>
  </sheetViews>
  <sheetFormatPr defaultColWidth="7" defaultRowHeight="15"/>
  <cols>
    <col min="1" max="1" width="15.375" style="30" customWidth="1"/>
    <col min="2" max="2" width="44.625" style="25" customWidth="1"/>
    <col min="3" max="3" width="22.25" style="31" customWidth="1"/>
    <col min="4" max="5" width="8.25" style="28" customWidth="1"/>
    <col min="6" max="16384" width="7" style="28"/>
  </cols>
  <sheetData>
    <row r="1" spans="1:4" ht="28.5" customHeight="1">
      <c r="A1" s="22" t="s">
        <v>139</v>
      </c>
      <c r="B1" s="22"/>
      <c r="C1" s="22"/>
    </row>
    <row r="2" spans="1:4" s="25" customFormat="1" ht="20.25" customHeight="1">
      <c r="A2" s="32"/>
      <c r="B2" s="33"/>
      <c r="C2" s="115" t="s">
        <v>1</v>
      </c>
    </row>
    <row r="3" spans="1:4" s="25" customFormat="1" ht="21.75" customHeight="1">
      <c r="A3" s="116" t="s">
        <v>140</v>
      </c>
      <c r="B3" s="117" t="s">
        <v>141</v>
      </c>
      <c r="C3" s="118" t="s">
        <v>5</v>
      </c>
      <c r="D3" s="26"/>
    </row>
    <row r="4" spans="1:4" s="80" customFormat="1" ht="21.75" customHeight="1">
      <c r="A4" s="119" t="s">
        <v>142</v>
      </c>
      <c r="B4" s="120" t="s">
        <v>143</v>
      </c>
      <c r="C4" s="121">
        <v>3813</v>
      </c>
    </row>
    <row r="5" spans="1:4" s="30" customFormat="1" ht="21.75" customHeight="1">
      <c r="A5" s="122" t="s">
        <v>144</v>
      </c>
      <c r="B5" s="123" t="s">
        <v>145</v>
      </c>
      <c r="C5" s="124">
        <v>2171</v>
      </c>
    </row>
    <row r="6" spans="1:4" s="30" customFormat="1" ht="21.75" customHeight="1">
      <c r="A6" s="122" t="s">
        <v>146</v>
      </c>
      <c r="B6" s="123" t="s">
        <v>147</v>
      </c>
      <c r="C6" s="124">
        <v>1736</v>
      </c>
    </row>
    <row r="7" spans="1:4" s="30" customFormat="1" ht="21.75" customHeight="1">
      <c r="A7" s="122" t="s">
        <v>148</v>
      </c>
      <c r="B7" s="123" t="s">
        <v>149</v>
      </c>
      <c r="C7" s="124">
        <v>31</v>
      </c>
    </row>
    <row r="8" spans="1:4" s="30" customFormat="1" ht="21.75" customHeight="1">
      <c r="A8" s="122" t="s">
        <v>150</v>
      </c>
      <c r="B8" s="123" t="s">
        <v>151</v>
      </c>
      <c r="C8" s="124">
        <v>36</v>
      </c>
    </row>
    <row r="9" spans="1:4" s="30" customFormat="1" ht="21.75" customHeight="1">
      <c r="A9" s="122" t="s">
        <v>152</v>
      </c>
      <c r="B9" s="123" t="s">
        <v>153</v>
      </c>
      <c r="C9" s="124">
        <v>368</v>
      </c>
    </row>
    <row r="10" spans="1:4" s="25" customFormat="1" ht="21.75" customHeight="1">
      <c r="A10" s="122" t="s">
        <v>154</v>
      </c>
      <c r="B10" s="123" t="s">
        <v>155</v>
      </c>
      <c r="C10" s="124">
        <v>337</v>
      </c>
    </row>
    <row r="11" spans="1:4" s="25" customFormat="1" ht="21.75" customHeight="1">
      <c r="A11" s="122" t="s">
        <v>156</v>
      </c>
      <c r="B11" s="123" t="s">
        <v>147</v>
      </c>
      <c r="C11" s="124">
        <v>337</v>
      </c>
    </row>
    <row r="12" spans="1:4" s="25" customFormat="1" ht="21.75" customHeight="1">
      <c r="A12" s="122" t="s">
        <v>157</v>
      </c>
      <c r="B12" s="123" t="s">
        <v>158</v>
      </c>
      <c r="C12" s="124">
        <v>10</v>
      </c>
    </row>
    <row r="13" spans="1:4" s="25" customFormat="1" ht="21.75" customHeight="1">
      <c r="A13" s="122" t="s">
        <v>159</v>
      </c>
      <c r="B13" s="33" t="s">
        <v>160</v>
      </c>
      <c r="C13" s="124">
        <v>10</v>
      </c>
    </row>
    <row r="14" spans="1:4" s="25" customFormat="1" ht="21.75" customHeight="1">
      <c r="A14" s="122" t="s">
        <v>161</v>
      </c>
      <c r="B14" s="123" t="s">
        <v>162</v>
      </c>
      <c r="C14" s="124">
        <v>378</v>
      </c>
    </row>
    <row r="15" spans="1:4" s="25" customFormat="1" ht="21.75" customHeight="1">
      <c r="A15" s="122" t="s">
        <v>163</v>
      </c>
      <c r="B15" s="123" t="s">
        <v>147</v>
      </c>
      <c r="C15" s="124">
        <v>378</v>
      </c>
    </row>
    <row r="16" spans="1:4" s="25" customFormat="1" ht="21.75" customHeight="1">
      <c r="A16" s="122" t="s">
        <v>164</v>
      </c>
      <c r="B16" s="123" t="s">
        <v>165</v>
      </c>
      <c r="C16" s="124">
        <v>418</v>
      </c>
    </row>
    <row r="17" spans="1:3" s="25" customFormat="1" ht="21.75" customHeight="1">
      <c r="A17" s="122" t="s">
        <v>166</v>
      </c>
      <c r="B17" s="123" t="s">
        <v>167</v>
      </c>
      <c r="C17" s="124">
        <v>418</v>
      </c>
    </row>
    <row r="18" spans="1:3" s="25" customFormat="1" ht="21.75" customHeight="1">
      <c r="A18" s="122" t="s">
        <v>168</v>
      </c>
      <c r="B18" s="123" t="s">
        <v>169</v>
      </c>
      <c r="C18" s="124">
        <v>111</v>
      </c>
    </row>
    <row r="19" spans="1:3" s="25" customFormat="1" ht="21.75" customHeight="1">
      <c r="A19" s="122" t="s">
        <v>170</v>
      </c>
      <c r="B19" s="123" t="s">
        <v>147</v>
      </c>
      <c r="C19" s="124">
        <v>105</v>
      </c>
    </row>
    <row r="20" spans="1:3" s="25" customFormat="1" ht="21.75" customHeight="1">
      <c r="A20" s="122" t="s">
        <v>171</v>
      </c>
      <c r="B20" s="26" t="s">
        <v>172</v>
      </c>
      <c r="C20" s="124">
        <v>6</v>
      </c>
    </row>
    <row r="21" spans="1:3" s="25" customFormat="1" ht="21.75" customHeight="1">
      <c r="A21" s="122" t="s">
        <v>173</v>
      </c>
      <c r="B21" s="123" t="s">
        <v>174</v>
      </c>
      <c r="C21" s="124">
        <v>109</v>
      </c>
    </row>
    <row r="22" spans="1:3" s="25" customFormat="1" ht="21.75" customHeight="1">
      <c r="A22" s="122" t="s">
        <v>175</v>
      </c>
      <c r="B22" s="123" t="s">
        <v>147</v>
      </c>
      <c r="C22" s="124">
        <v>108</v>
      </c>
    </row>
    <row r="23" spans="1:3" s="25" customFormat="1" ht="21.75" customHeight="1">
      <c r="A23" s="122" t="s">
        <v>176</v>
      </c>
      <c r="B23" s="123" t="s">
        <v>177</v>
      </c>
      <c r="C23" s="124">
        <v>1</v>
      </c>
    </row>
    <row r="24" spans="1:3" s="25" customFormat="1" ht="21.75" customHeight="1">
      <c r="A24" s="122" t="s">
        <v>178</v>
      </c>
      <c r="B24" s="123" t="s">
        <v>179</v>
      </c>
      <c r="C24" s="124">
        <v>110</v>
      </c>
    </row>
    <row r="25" spans="1:3" s="25" customFormat="1" ht="21.75" customHeight="1">
      <c r="A25" s="122" t="s">
        <v>180</v>
      </c>
      <c r="B25" s="123" t="s">
        <v>147</v>
      </c>
      <c r="C25" s="124">
        <v>75</v>
      </c>
    </row>
    <row r="26" spans="1:3" s="25" customFormat="1" ht="21.75" customHeight="1">
      <c r="A26" s="122" t="s">
        <v>181</v>
      </c>
      <c r="B26" s="123" t="s">
        <v>182</v>
      </c>
      <c r="C26" s="124">
        <v>35</v>
      </c>
    </row>
    <row r="27" spans="1:3" s="25" customFormat="1" ht="21.75" customHeight="1">
      <c r="A27" s="122" t="s">
        <v>183</v>
      </c>
      <c r="B27" s="123" t="s">
        <v>184</v>
      </c>
      <c r="C27" s="124">
        <v>106</v>
      </c>
    </row>
    <row r="28" spans="1:3" s="25" customFormat="1" ht="21.75" customHeight="1">
      <c r="A28" s="122" t="s">
        <v>185</v>
      </c>
      <c r="B28" s="123" t="s">
        <v>147</v>
      </c>
      <c r="C28" s="124">
        <v>103</v>
      </c>
    </row>
    <row r="29" spans="1:3" s="25" customFormat="1" ht="21.75" customHeight="1">
      <c r="A29" s="122" t="s">
        <v>186</v>
      </c>
      <c r="B29" s="123" t="s">
        <v>187</v>
      </c>
      <c r="C29" s="124">
        <v>3</v>
      </c>
    </row>
    <row r="30" spans="1:3" s="25" customFormat="1" ht="21.75" customHeight="1">
      <c r="A30" s="122" t="s">
        <v>188</v>
      </c>
      <c r="B30" s="123" t="s">
        <v>189</v>
      </c>
      <c r="C30" s="124">
        <v>13</v>
      </c>
    </row>
    <row r="31" spans="1:3" s="25" customFormat="1" ht="21.75" customHeight="1">
      <c r="A31" s="122" t="s">
        <v>190</v>
      </c>
      <c r="B31" s="123" t="s">
        <v>191</v>
      </c>
      <c r="C31" s="124">
        <v>13</v>
      </c>
    </row>
    <row r="32" spans="1:3" s="25" customFormat="1" ht="21.75" customHeight="1">
      <c r="A32" s="122" t="s">
        <v>192</v>
      </c>
      <c r="B32" s="123" t="s">
        <v>193</v>
      </c>
      <c r="C32" s="124">
        <v>50</v>
      </c>
    </row>
    <row r="33" spans="1:3" s="25" customFormat="1" ht="21.75" customHeight="1">
      <c r="A33" s="122" t="s">
        <v>194</v>
      </c>
      <c r="B33" s="123" t="s">
        <v>195</v>
      </c>
      <c r="C33" s="124">
        <v>50</v>
      </c>
    </row>
    <row r="34" spans="1:3" s="51" customFormat="1" ht="21.75" customHeight="1">
      <c r="A34" s="119" t="s">
        <v>196</v>
      </c>
      <c r="B34" s="120" t="s">
        <v>197</v>
      </c>
      <c r="C34" s="121">
        <f>C35+C40+C43+C46</f>
        <v>2581</v>
      </c>
    </row>
    <row r="35" spans="1:3" s="25" customFormat="1" ht="21.75" customHeight="1">
      <c r="A35" s="122" t="s">
        <v>198</v>
      </c>
      <c r="B35" s="123" t="s">
        <v>199</v>
      </c>
      <c r="C35" s="124">
        <f>SUM(C36:C39)</f>
        <v>1941</v>
      </c>
    </row>
    <row r="36" spans="1:3" s="25" customFormat="1" ht="21.75" customHeight="1">
      <c r="A36" s="122" t="s">
        <v>200</v>
      </c>
      <c r="B36" s="123" t="s">
        <v>147</v>
      </c>
      <c r="C36" s="124">
        <v>999</v>
      </c>
    </row>
    <row r="37" spans="1:3" s="25" customFormat="1" ht="21.75" customHeight="1">
      <c r="A37" s="122" t="s">
        <v>201</v>
      </c>
      <c r="B37" s="123" t="s">
        <v>202</v>
      </c>
      <c r="C37" s="124">
        <v>32</v>
      </c>
    </row>
    <row r="38" spans="1:3" s="25" customFormat="1" ht="21.75" customHeight="1">
      <c r="A38" s="122" t="s">
        <v>203</v>
      </c>
      <c r="B38" s="125" t="s">
        <v>204</v>
      </c>
      <c r="C38" s="124">
        <v>158</v>
      </c>
    </row>
    <row r="39" spans="1:3" s="25" customFormat="1" ht="21.75" customHeight="1">
      <c r="A39" s="195" t="s">
        <v>205</v>
      </c>
      <c r="B39" s="126" t="s">
        <v>206</v>
      </c>
      <c r="C39" s="124">
        <v>752</v>
      </c>
    </row>
    <row r="40" spans="1:3" s="25" customFormat="1" ht="21.75" customHeight="1">
      <c r="A40" s="122" t="s">
        <v>207</v>
      </c>
      <c r="B40" s="123" t="s">
        <v>208</v>
      </c>
      <c r="C40" s="124">
        <f>SUM(C41:C42)</f>
        <v>286</v>
      </c>
    </row>
    <row r="41" spans="1:3" s="25" customFormat="1" ht="21.75" customHeight="1">
      <c r="A41" s="122" t="s">
        <v>209</v>
      </c>
      <c r="B41" s="123" t="s">
        <v>147</v>
      </c>
      <c r="C41" s="124">
        <v>229</v>
      </c>
    </row>
    <row r="42" spans="1:3" s="25" customFormat="1" ht="21.75" customHeight="1">
      <c r="A42" s="122">
        <v>2040499</v>
      </c>
      <c r="B42" s="123" t="s">
        <v>210</v>
      </c>
      <c r="C42" s="124">
        <v>57</v>
      </c>
    </row>
    <row r="43" spans="1:3" s="25" customFormat="1" ht="21.75" customHeight="1">
      <c r="A43" s="122" t="s">
        <v>211</v>
      </c>
      <c r="B43" s="123" t="s">
        <v>212</v>
      </c>
      <c r="C43" s="124">
        <f>SUM(C44:C45)</f>
        <v>300</v>
      </c>
    </row>
    <row r="44" spans="1:3" s="25" customFormat="1" ht="21.75" customHeight="1">
      <c r="A44" s="122" t="s">
        <v>213</v>
      </c>
      <c r="B44" s="123" t="s">
        <v>147</v>
      </c>
      <c r="C44" s="124">
        <v>162</v>
      </c>
    </row>
    <row r="45" spans="1:3" s="25" customFormat="1" ht="21.75" customHeight="1">
      <c r="A45" s="122">
        <v>2040599</v>
      </c>
      <c r="B45" s="123" t="s">
        <v>214</v>
      </c>
      <c r="C45" s="124">
        <v>138</v>
      </c>
    </row>
    <row r="46" spans="1:3" s="25" customFormat="1" ht="21.75" customHeight="1">
      <c r="A46" s="122" t="s">
        <v>215</v>
      </c>
      <c r="B46" s="123" t="s">
        <v>216</v>
      </c>
      <c r="C46" s="124">
        <f>SUM(C47:C50)</f>
        <v>54</v>
      </c>
    </row>
    <row r="47" spans="1:3" s="25" customFormat="1" ht="21.75" customHeight="1">
      <c r="A47" s="122" t="s">
        <v>217</v>
      </c>
      <c r="B47" s="123" t="s">
        <v>147</v>
      </c>
      <c r="C47" s="124">
        <v>36</v>
      </c>
    </row>
    <row r="48" spans="1:3" s="25" customFormat="1" ht="21.75" customHeight="1">
      <c r="A48" s="122" t="s">
        <v>218</v>
      </c>
      <c r="B48" s="125" t="s">
        <v>219</v>
      </c>
      <c r="C48" s="124">
        <v>1</v>
      </c>
    </row>
    <row r="49" spans="1:3" s="25" customFormat="1" ht="21.75" customHeight="1">
      <c r="A49" s="195" t="s">
        <v>220</v>
      </c>
      <c r="B49" s="125" t="s">
        <v>221</v>
      </c>
      <c r="C49" s="124">
        <v>5</v>
      </c>
    </row>
    <row r="50" spans="1:3" s="25" customFormat="1" ht="21.75" customHeight="1">
      <c r="A50" s="122">
        <v>2040699</v>
      </c>
      <c r="B50" s="125" t="s">
        <v>222</v>
      </c>
      <c r="C50" s="124">
        <v>12</v>
      </c>
    </row>
    <row r="51" spans="1:3" s="51" customFormat="1" ht="21.75" customHeight="1">
      <c r="A51" s="119" t="s">
        <v>223</v>
      </c>
      <c r="B51" s="120" t="s">
        <v>224</v>
      </c>
      <c r="C51" s="121">
        <f>C52+C54+C59+C62+C64</f>
        <v>6754</v>
      </c>
    </row>
    <row r="52" spans="1:3" s="25" customFormat="1" ht="21.75" customHeight="1">
      <c r="A52" s="122" t="s">
        <v>225</v>
      </c>
      <c r="B52" s="123" t="s">
        <v>226</v>
      </c>
      <c r="C52" s="124">
        <v>210</v>
      </c>
    </row>
    <row r="53" spans="1:3" s="25" customFormat="1" ht="21.75" customHeight="1">
      <c r="A53" s="122" t="s">
        <v>227</v>
      </c>
      <c r="B53" s="123" t="s">
        <v>147</v>
      </c>
      <c r="C53" s="124">
        <v>210</v>
      </c>
    </row>
    <row r="54" spans="1:3" s="25" customFormat="1" ht="21.75" customHeight="1">
      <c r="A54" s="122" t="s">
        <v>228</v>
      </c>
      <c r="B54" s="123" t="s">
        <v>229</v>
      </c>
      <c r="C54" s="124">
        <f>SUM(C55:C58)</f>
        <v>5981</v>
      </c>
    </row>
    <row r="55" spans="1:3" s="25" customFormat="1" ht="21.75" customHeight="1">
      <c r="A55" s="122" t="s">
        <v>230</v>
      </c>
      <c r="B55" s="123" t="s">
        <v>231</v>
      </c>
      <c r="C55" s="124">
        <v>663</v>
      </c>
    </row>
    <row r="56" spans="1:3" s="25" customFormat="1" ht="21.75" customHeight="1">
      <c r="A56" s="122" t="s">
        <v>232</v>
      </c>
      <c r="B56" s="123" t="s">
        <v>233</v>
      </c>
      <c r="C56" s="124">
        <f>3297+173</f>
        <v>3470</v>
      </c>
    </row>
    <row r="57" spans="1:3" s="25" customFormat="1" ht="21.75" customHeight="1">
      <c r="A57" s="122" t="s">
        <v>234</v>
      </c>
      <c r="B57" s="123" t="s">
        <v>235</v>
      </c>
      <c r="C57" s="124">
        <v>1838</v>
      </c>
    </row>
    <row r="58" spans="1:3" s="25" customFormat="1" ht="21.75" customHeight="1">
      <c r="A58" s="122" t="s">
        <v>236</v>
      </c>
      <c r="B58" s="123" t="s">
        <v>237</v>
      </c>
      <c r="C58" s="124">
        <v>10</v>
      </c>
    </row>
    <row r="59" spans="1:3" s="25" customFormat="1" ht="21.75" customHeight="1">
      <c r="A59" s="122" t="s">
        <v>238</v>
      </c>
      <c r="B59" s="123" t="s">
        <v>239</v>
      </c>
      <c r="C59" s="124">
        <v>187</v>
      </c>
    </row>
    <row r="60" spans="1:3" s="25" customFormat="1" ht="21.75" customHeight="1">
      <c r="A60" s="122" t="s">
        <v>240</v>
      </c>
      <c r="B60" s="123" t="s">
        <v>241</v>
      </c>
      <c r="C60" s="124">
        <v>185</v>
      </c>
    </row>
    <row r="61" spans="1:3" s="25" customFormat="1" ht="21.75" customHeight="1">
      <c r="A61" s="122" t="s">
        <v>242</v>
      </c>
      <c r="B61" s="123" t="s">
        <v>243</v>
      </c>
      <c r="C61" s="124">
        <v>2</v>
      </c>
    </row>
    <row r="62" spans="1:3" s="25" customFormat="1" ht="21.75" customHeight="1">
      <c r="A62" s="122" t="s">
        <v>244</v>
      </c>
      <c r="B62" s="123" t="s">
        <v>245</v>
      </c>
      <c r="C62" s="124">
        <v>4</v>
      </c>
    </row>
    <row r="63" spans="1:3" s="25" customFormat="1" ht="21.75" customHeight="1">
      <c r="A63" s="122" t="s">
        <v>246</v>
      </c>
      <c r="B63" s="123" t="s">
        <v>247</v>
      </c>
      <c r="C63" s="124">
        <v>4</v>
      </c>
    </row>
    <row r="64" spans="1:3" s="25" customFormat="1" ht="21.75" customHeight="1">
      <c r="A64" s="122" t="s">
        <v>248</v>
      </c>
      <c r="B64" s="123" t="s">
        <v>249</v>
      </c>
      <c r="C64" s="124">
        <v>372</v>
      </c>
    </row>
    <row r="65" spans="1:3" s="25" customFormat="1" ht="21.75" customHeight="1">
      <c r="A65" s="195" t="s">
        <v>250</v>
      </c>
      <c r="B65" s="26" t="s">
        <v>251</v>
      </c>
      <c r="C65" s="124">
        <v>372</v>
      </c>
    </row>
    <row r="66" spans="1:3" s="51" customFormat="1" ht="21.75" customHeight="1">
      <c r="A66" s="119">
        <v>206</v>
      </c>
      <c r="B66" s="120" t="s">
        <v>252</v>
      </c>
      <c r="C66" s="121">
        <v>54</v>
      </c>
    </row>
    <row r="67" spans="1:3" s="25" customFormat="1" ht="21.75" customHeight="1">
      <c r="A67" s="122">
        <v>20601</v>
      </c>
      <c r="B67" s="123" t="s">
        <v>253</v>
      </c>
      <c r="C67" s="124">
        <v>54</v>
      </c>
    </row>
    <row r="68" spans="1:3" s="25" customFormat="1" ht="21.75" customHeight="1">
      <c r="A68" s="195" t="s">
        <v>254</v>
      </c>
      <c r="B68" s="123" t="s">
        <v>147</v>
      </c>
      <c r="C68" s="124">
        <v>54</v>
      </c>
    </row>
    <row r="69" spans="1:3" s="51" customFormat="1" ht="21.75" customHeight="1">
      <c r="A69" s="119" t="s">
        <v>255</v>
      </c>
      <c r="B69" s="120" t="s">
        <v>256</v>
      </c>
      <c r="C69" s="121">
        <f>C70+C72</f>
        <v>234</v>
      </c>
    </row>
    <row r="70" spans="1:3" s="25" customFormat="1" ht="21.75" customHeight="1">
      <c r="A70" s="122" t="s">
        <v>257</v>
      </c>
      <c r="B70" s="123" t="s">
        <v>258</v>
      </c>
      <c r="C70" s="124">
        <v>2</v>
      </c>
    </row>
    <row r="71" spans="1:3" s="25" customFormat="1" ht="21.75" customHeight="1">
      <c r="A71" s="122" t="s">
        <v>259</v>
      </c>
      <c r="B71" s="123" t="s">
        <v>260</v>
      </c>
      <c r="C71" s="124">
        <v>2</v>
      </c>
    </row>
    <row r="72" spans="1:3" s="25" customFormat="1" ht="21.75" customHeight="1">
      <c r="A72" s="122" t="s">
        <v>261</v>
      </c>
      <c r="B72" s="123" t="s">
        <v>262</v>
      </c>
      <c r="C72" s="124">
        <f>C73</f>
        <v>232</v>
      </c>
    </row>
    <row r="73" spans="1:3" s="25" customFormat="1" ht="21.75" customHeight="1">
      <c r="A73" s="122" t="s">
        <v>263</v>
      </c>
      <c r="B73" s="123" t="s">
        <v>264</v>
      </c>
      <c r="C73" s="124">
        <f>208+24</f>
        <v>232</v>
      </c>
    </row>
    <row r="74" spans="1:3" s="51" customFormat="1" ht="21.75" customHeight="1">
      <c r="A74" s="119" t="s">
        <v>265</v>
      </c>
      <c r="B74" s="120" t="s">
        <v>266</v>
      </c>
      <c r="C74" s="121">
        <f>C75+C79+C82+C84+C86+C92+C94+C97+C101+C103+C106+C108+C111+C114</f>
        <v>6957</v>
      </c>
    </row>
    <row r="75" spans="1:3" s="25" customFormat="1" ht="21.75" customHeight="1">
      <c r="A75" s="122" t="s">
        <v>267</v>
      </c>
      <c r="B75" s="123" t="s">
        <v>268</v>
      </c>
      <c r="C75" s="124">
        <v>237</v>
      </c>
    </row>
    <row r="76" spans="1:3" s="25" customFormat="1" ht="21.75" customHeight="1">
      <c r="A76" s="122" t="s">
        <v>269</v>
      </c>
      <c r="B76" s="123" t="s">
        <v>147</v>
      </c>
      <c r="C76" s="124">
        <v>230</v>
      </c>
    </row>
    <row r="77" spans="1:3" s="25" customFormat="1" ht="21.75" customHeight="1">
      <c r="A77" s="195" t="s">
        <v>270</v>
      </c>
      <c r="B77" s="125" t="s">
        <v>271</v>
      </c>
      <c r="C77" s="124">
        <v>1</v>
      </c>
    </row>
    <row r="78" spans="1:3" s="25" customFormat="1" ht="21.75" customHeight="1">
      <c r="A78" s="195" t="s">
        <v>272</v>
      </c>
      <c r="B78" s="125" t="s">
        <v>273</v>
      </c>
      <c r="C78" s="124">
        <v>6</v>
      </c>
    </row>
    <row r="79" spans="1:3" s="25" customFormat="1" ht="21.75" customHeight="1">
      <c r="A79" s="122" t="s">
        <v>274</v>
      </c>
      <c r="B79" s="123" t="s">
        <v>275</v>
      </c>
      <c r="C79" s="124">
        <v>109</v>
      </c>
    </row>
    <row r="80" spans="1:3" s="25" customFormat="1" ht="21.75" customHeight="1">
      <c r="A80" s="122" t="s">
        <v>276</v>
      </c>
      <c r="B80" s="123" t="s">
        <v>147</v>
      </c>
      <c r="C80" s="124">
        <v>102</v>
      </c>
    </row>
    <row r="81" spans="1:3" s="25" customFormat="1" ht="21.75" customHeight="1">
      <c r="A81" s="122" t="s">
        <v>277</v>
      </c>
      <c r="B81" s="123" t="s">
        <v>278</v>
      </c>
      <c r="C81" s="124">
        <v>7</v>
      </c>
    </row>
    <row r="82" spans="1:3" s="25" customFormat="1" ht="21.75" customHeight="1">
      <c r="A82" s="122" t="s">
        <v>279</v>
      </c>
      <c r="B82" s="123" t="s">
        <v>280</v>
      </c>
      <c r="C82" s="124">
        <v>885</v>
      </c>
    </row>
    <row r="83" spans="1:3" s="25" customFormat="1" ht="21.75" customHeight="1">
      <c r="A83" s="122" t="s">
        <v>281</v>
      </c>
      <c r="B83" s="123" t="s">
        <v>282</v>
      </c>
      <c r="C83" s="124">
        <v>885</v>
      </c>
    </row>
    <row r="84" spans="1:3" s="25" customFormat="1" ht="21.75" customHeight="1">
      <c r="A84" s="122">
        <v>20807</v>
      </c>
      <c r="B84" s="123" t="s">
        <v>283</v>
      </c>
      <c r="C84" s="124">
        <f>C85</f>
        <v>220</v>
      </c>
    </row>
    <row r="85" spans="1:3" s="25" customFormat="1" ht="21.75" customHeight="1">
      <c r="A85" s="122">
        <v>2080799</v>
      </c>
      <c r="B85" s="123" t="s">
        <v>284</v>
      </c>
      <c r="C85" s="124">
        <v>220</v>
      </c>
    </row>
    <row r="86" spans="1:3" s="25" customFormat="1" ht="21.75" customHeight="1">
      <c r="A86" s="122" t="s">
        <v>285</v>
      </c>
      <c r="B86" s="123" t="s">
        <v>286</v>
      </c>
      <c r="C86" s="124">
        <f>SUM(C87:C91)</f>
        <v>80</v>
      </c>
    </row>
    <row r="87" spans="1:3" s="25" customFormat="1" ht="21.75" customHeight="1">
      <c r="A87" s="122" t="s">
        <v>287</v>
      </c>
      <c r="B87" s="123" t="s">
        <v>288</v>
      </c>
      <c r="C87" s="126">
        <v>5</v>
      </c>
    </row>
    <row r="88" spans="1:3" s="25" customFormat="1" ht="21.75" customHeight="1">
      <c r="A88" s="122" t="s">
        <v>289</v>
      </c>
      <c r="B88" s="123" t="s">
        <v>290</v>
      </c>
      <c r="C88" s="126">
        <v>11</v>
      </c>
    </row>
    <row r="89" spans="1:3" s="25" customFormat="1" ht="21.75" customHeight="1">
      <c r="A89" s="122" t="s">
        <v>291</v>
      </c>
      <c r="B89" s="123" t="s">
        <v>292</v>
      </c>
      <c r="C89" s="126">
        <v>25</v>
      </c>
    </row>
    <row r="90" spans="1:3" s="25" customFormat="1" ht="21.75" customHeight="1">
      <c r="A90" s="122" t="s">
        <v>293</v>
      </c>
      <c r="B90" s="123" t="s">
        <v>294</v>
      </c>
      <c r="C90" s="124">
        <v>38</v>
      </c>
    </row>
    <row r="91" spans="1:3" s="25" customFormat="1" ht="21.75" customHeight="1">
      <c r="A91" s="122">
        <v>2080899</v>
      </c>
      <c r="B91" s="123" t="s">
        <v>295</v>
      </c>
      <c r="C91" s="124">
        <v>1</v>
      </c>
    </row>
    <row r="92" spans="1:3" s="25" customFormat="1" ht="21.75" customHeight="1">
      <c r="A92" s="122" t="s">
        <v>296</v>
      </c>
      <c r="B92" s="123" t="s">
        <v>297</v>
      </c>
      <c r="C92" s="124">
        <f>C93</f>
        <v>62</v>
      </c>
    </row>
    <row r="93" spans="1:3" s="25" customFormat="1" ht="21.75" customHeight="1">
      <c r="A93" s="122" t="s">
        <v>298</v>
      </c>
      <c r="B93" s="123" t="s">
        <v>299</v>
      </c>
      <c r="C93" s="124">
        <f>46+16</f>
        <v>62</v>
      </c>
    </row>
    <row r="94" spans="1:3" s="25" customFormat="1" ht="21.75" customHeight="1">
      <c r="A94" s="122" t="s">
        <v>300</v>
      </c>
      <c r="B94" s="123" t="s">
        <v>301</v>
      </c>
      <c r="C94" s="124">
        <f>SUM(C95:C96)</f>
        <v>95</v>
      </c>
    </row>
    <row r="95" spans="1:3" s="25" customFormat="1" ht="21.75" customHeight="1">
      <c r="A95" s="122" t="s">
        <v>302</v>
      </c>
      <c r="B95" s="123" t="s">
        <v>303</v>
      </c>
      <c r="C95" s="124">
        <v>4</v>
      </c>
    </row>
    <row r="96" spans="1:3" s="25" customFormat="1" ht="21.75" customHeight="1">
      <c r="A96" s="122" t="s">
        <v>304</v>
      </c>
      <c r="B96" s="123" t="s">
        <v>305</v>
      </c>
      <c r="C96" s="124">
        <f>88+3</f>
        <v>91</v>
      </c>
    </row>
    <row r="97" spans="1:3" s="25" customFormat="1" ht="21.75" customHeight="1">
      <c r="A97" s="122" t="s">
        <v>306</v>
      </c>
      <c r="B97" s="123" t="s">
        <v>307</v>
      </c>
      <c r="C97" s="124">
        <v>9</v>
      </c>
    </row>
    <row r="98" spans="1:3" s="25" customFormat="1" ht="21.75" customHeight="1">
      <c r="A98" s="122" t="s">
        <v>308</v>
      </c>
      <c r="B98" s="126" t="s">
        <v>147</v>
      </c>
      <c r="C98" s="124">
        <v>1</v>
      </c>
    </row>
    <row r="99" spans="1:3" s="25" customFormat="1" ht="21.75" customHeight="1">
      <c r="A99" s="122" t="s">
        <v>309</v>
      </c>
      <c r="B99" s="126" t="s">
        <v>310</v>
      </c>
      <c r="C99" s="124">
        <v>7</v>
      </c>
    </row>
    <row r="100" spans="1:3" s="25" customFormat="1" ht="21.75" customHeight="1">
      <c r="A100" s="122" t="s">
        <v>311</v>
      </c>
      <c r="B100" s="126" t="s">
        <v>312</v>
      </c>
      <c r="C100" s="124">
        <v>1</v>
      </c>
    </row>
    <row r="101" spans="1:3" s="25" customFormat="1" ht="21.75" customHeight="1">
      <c r="A101" s="122" t="s">
        <v>313</v>
      </c>
      <c r="B101" s="123" t="s">
        <v>314</v>
      </c>
      <c r="C101" s="124">
        <v>10</v>
      </c>
    </row>
    <row r="102" spans="1:3" s="25" customFormat="1" ht="21.75" customHeight="1">
      <c r="A102" s="195" t="s">
        <v>315</v>
      </c>
      <c r="B102" s="123" t="s">
        <v>316</v>
      </c>
      <c r="C102" s="124">
        <v>10</v>
      </c>
    </row>
    <row r="103" spans="1:3" s="25" customFormat="1" ht="21.75" customHeight="1">
      <c r="A103" s="122" t="s">
        <v>317</v>
      </c>
      <c r="B103" s="123" t="s">
        <v>318</v>
      </c>
      <c r="C103" s="124">
        <f>SUM(C104:C105)</f>
        <v>307</v>
      </c>
    </row>
    <row r="104" spans="1:3" s="25" customFormat="1" ht="21.75" customHeight="1">
      <c r="A104" s="122" t="s">
        <v>319</v>
      </c>
      <c r="B104" s="123" t="s">
        <v>320</v>
      </c>
      <c r="C104" s="124">
        <f>65+149</f>
        <v>214</v>
      </c>
    </row>
    <row r="105" spans="1:3" s="25" customFormat="1" ht="21.75" customHeight="1">
      <c r="A105" s="122" t="s">
        <v>321</v>
      </c>
      <c r="B105" s="123" t="s">
        <v>322</v>
      </c>
      <c r="C105" s="124">
        <f>65+28</f>
        <v>93</v>
      </c>
    </row>
    <row r="106" spans="1:3" s="25" customFormat="1" ht="21.75" customHeight="1">
      <c r="A106" s="122" t="s">
        <v>323</v>
      </c>
      <c r="B106" s="123" t="s">
        <v>324</v>
      </c>
      <c r="C106" s="124">
        <v>15</v>
      </c>
    </row>
    <row r="107" spans="1:3" s="25" customFormat="1" ht="21.75" customHeight="1">
      <c r="A107" s="195" t="s">
        <v>325</v>
      </c>
      <c r="B107" s="26" t="s">
        <v>326</v>
      </c>
      <c r="C107" s="124">
        <v>15</v>
      </c>
    </row>
    <row r="108" spans="1:3" s="25" customFormat="1" ht="21.75" customHeight="1">
      <c r="A108" s="122" t="s">
        <v>327</v>
      </c>
      <c r="B108" s="123" t="s">
        <v>328</v>
      </c>
      <c r="C108" s="124">
        <f>SUM(C109:C110)</f>
        <v>132</v>
      </c>
    </row>
    <row r="109" spans="1:3" s="25" customFormat="1" ht="21.75" customHeight="1">
      <c r="A109" s="122">
        <v>2082501</v>
      </c>
      <c r="B109" s="123" t="s">
        <v>329</v>
      </c>
      <c r="C109" s="124">
        <v>110</v>
      </c>
    </row>
    <row r="110" spans="1:3" s="25" customFormat="1" ht="21.75" customHeight="1">
      <c r="A110" s="122" t="s">
        <v>330</v>
      </c>
      <c r="B110" s="123" t="s">
        <v>331</v>
      </c>
      <c r="C110" s="124">
        <v>22</v>
      </c>
    </row>
    <row r="111" spans="1:3" s="25" customFormat="1" ht="21.75" customHeight="1">
      <c r="A111" s="122">
        <v>20826</v>
      </c>
      <c r="B111" s="123" t="s">
        <v>332</v>
      </c>
      <c r="C111" s="124">
        <f>SUM(C112:C113)</f>
        <v>3419</v>
      </c>
    </row>
    <row r="112" spans="1:3" s="25" customFormat="1" ht="21.75" customHeight="1">
      <c r="A112" s="195" t="s">
        <v>333</v>
      </c>
      <c r="B112" s="123" t="s">
        <v>334</v>
      </c>
      <c r="C112" s="124">
        <f>27+392</f>
        <v>419</v>
      </c>
    </row>
    <row r="113" spans="1:3" s="25" customFormat="1" ht="21.75" customHeight="1">
      <c r="A113" s="195" t="s">
        <v>335</v>
      </c>
      <c r="B113" s="26" t="s">
        <v>336</v>
      </c>
      <c r="C113" s="124">
        <v>3000</v>
      </c>
    </row>
    <row r="114" spans="1:3" s="25" customFormat="1" ht="21.75" customHeight="1">
      <c r="A114" s="122" t="s">
        <v>337</v>
      </c>
      <c r="B114" s="123" t="s">
        <v>338</v>
      </c>
      <c r="C114" s="124">
        <f>C115</f>
        <v>1377</v>
      </c>
    </row>
    <row r="115" spans="1:3" s="25" customFormat="1" ht="21.75" customHeight="1">
      <c r="A115" s="122" t="s">
        <v>339</v>
      </c>
      <c r="B115" s="123" t="s">
        <v>340</v>
      </c>
      <c r="C115" s="124">
        <f>1015+355+7</f>
        <v>1377</v>
      </c>
    </row>
    <row r="116" spans="1:3" s="51" customFormat="1" ht="21.75" customHeight="1">
      <c r="A116" s="119" t="s">
        <v>341</v>
      </c>
      <c r="B116" s="120" t="s">
        <v>121</v>
      </c>
      <c r="C116" s="121">
        <f>C117+C119+C121+C124+C130+C134+C137+C139+C141</f>
        <v>3302</v>
      </c>
    </row>
    <row r="117" spans="1:3" s="25" customFormat="1" ht="21.75" customHeight="1">
      <c r="A117" s="122" t="s">
        <v>342</v>
      </c>
      <c r="B117" s="123" t="s">
        <v>343</v>
      </c>
      <c r="C117" s="124">
        <v>156</v>
      </c>
    </row>
    <row r="118" spans="1:3" s="25" customFormat="1" ht="21.75" customHeight="1">
      <c r="A118" s="122" t="s">
        <v>344</v>
      </c>
      <c r="B118" s="123" t="s">
        <v>147</v>
      </c>
      <c r="C118" s="124">
        <v>156</v>
      </c>
    </row>
    <row r="119" spans="1:3" s="25" customFormat="1" ht="21.75" customHeight="1">
      <c r="A119" s="122" t="s">
        <v>345</v>
      </c>
      <c r="B119" s="123" t="s">
        <v>346</v>
      </c>
      <c r="C119" s="124">
        <v>354</v>
      </c>
    </row>
    <row r="120" spans="1:3" s="25" customFormat="1" ht="21.75" customHeight="1">
      <c r="A120" s="122" t="s">
        <v>347</v>
      </c>
      <c r="B120" s="123" t="s">
        <v>348</v>
      </c>
      <c r="C120" s="124">
        <v>354</v>
      </c>
    </row>
    <row r="121" spans="1:3" s="25" customFormat="1" ht="21.75" customHeight="1">
      <c r="A121" s="122" t="s">
        <v>349</v>
      </c>
      <c r="B121" s="123" t="s">
        <v>350</v>
      </c>
      <c r="C121" s="124">
        <f>SUM(C122:C123)</f>
        <v>285</v>
      </c>
    </row>
    <row r="122" spans="1:3" s="25" customFormat="1" ht="21.75" customHeight="1">
      <c r="A122" s="122" t="s">
        <v>351</v>
      </c>
      <c r="B122" s="123" t="s">
        <v>352</v>
      </c>
      <c r="C122" s="124">
        <v>221</v>
      </c>
    </row>
    <row r="123" spans="1:3" s="25" customFormat="1" ht="21.75" customHeight="1">
      <c r="A123" s="122" t="s">
        <v>353</v>
      </c>
      <c r="B123" s="123" t="s">
        <v>354</v>
      </c>
      <c r="C123" s="124">
        <f>47+17</f>
        <v>64</v>
      </c>
    </row>
    <row r="124" spans="1:3" s="25" customFormat="1" ht="21.75" customHeight="1">
      <c r="A124" s="122" t="s">
        <v>355</v>
      </c>
      <c r="B124" s="123" t="s">
        <v>356</v>
      </c>
      <c r="C124" s="124">
        <f>SUM(C125:C129)</f>
        <v>201</v>
      </c>
    </row>
    <row r="125" spans="1:3" s="25" customFormat="1" ht="21.75" customHeight="1">
      <c r="A125" s="122" t="s">
        <v>357</v>
      </c>
      <c r="B125" s="125" t="s">
        <v>358</v>
      </c>
      <c r="C125" s="124">
        <v>1</v>
      </c>
    </row>
    <row r="126" spans="1:3" s="25" customFormat="1" ht="21.75" customHeight="1">
      <c r="A126" s="195" t="s">
        <v>359</v>
      </c>
      <c r="B126" s="125" t="s">
        <v>360</v>
      </c>
      <c r="C126" s="124">
        <v>1</v>
      </c>
    </row>
    <row r="127" spans="1:3" s="25" customFormat="1" ht="21.75" customHeight="1">
      <c r="A127" s="122" t="s">
        <v>361</v>
      </c>
      <c r="B127" s="125" t="s">
        <v>362</v>
      </c>
      <c r="C127" s="124">
        <f>56+137</f>
        <v>193</v>
      </c>
    </row>
    <row r="128" spans="1:3" s="25" customFormat="1" ht="21.75" customHeight="1">
      <c r="A128" s="195" t="s">
        <v>363</v>
      </c>
      <c r="B128" s="125" t="s">
        <v>364</v>
      </c>
      <c r="C128" s="124">
        <v>1</v>
      </c>
    </row>
    <row r="129" spans="1:3" s="25" customFormat="1" ht="21.75" customHeight="1">
      <c r="A129" s="122" t="s">
        <v>365</v>
      </c>
      <c r="B129" s="125" t="s">
        <v>366</v>
      </c>
      <c r="C129" s="124">
        <f>4+1</f>
        <v>5</v>
      </c>
    </row>
    <row r="130" spans="1:3" s="25" customFormat="1" ht="21.75" customHeight="1">
      <c r="A130" s="122" t="s">
        <v>367</v>
      </c>
      <c r="B130" s="123" t="s">
        <v>368</v>
      </c>
      <c r="C130" s="124">
        <f>SUM(C131:C133)</f>
        <v>279</v>
      </c>
    </row>
    <row r="131" spans="1:3" s="25" customFormat="1" ht="21.75" customHeight="1">
      <c r="A131" s="122" t="s">
        <v>369</v>
      </c>
      <c r="B131" s="123" t="s">
        <v>370</v>
      </c>
      <c r="C131" s="124">
        <v>8</v>
      </c>
    </row>
    <row r="132" spans="1:3" s="25" customFormat="1" ht="21.75" customHeight="1">
      <c r="A132" s="122" t="s">
        <v>371</v>
      </c>
      <c r="B132" s="123" t="s">
        <v>372</v>
      </c>
      <c r="C132" s="124">
        <v>148</v>
      </c>
    </row>
    <row r="133" spans="1:3" s="25" customFormat="1" ht="21.75" customHeight="1">
      <c r="A133" s="122" t="s">
        <v>373</v>
      </c>
      <c r="B133" s="123" t="s">
        <v>374</v>
      </c>
      <c r="C133" s="124">
        <f>105+18</f>
        <v>123</v>
      </c>
    </row>
    <row r="134" spans="1:3" s="25" customFormat="1" ht="21.75" customHeight="1">
      <c r="A134" s="122" t="s">
        <v>375</v>
      </c>
      <c r="B134" s="123" t="s">
        <v>376</v>
      </c>
      <c r="C134" s="124">
        <v>646</v>
      </c>
    </row>
    <row r="135" spans="1:3" s="25" customFormat="1" ht="21.75" customHeight="1">
      <c r="A135" s="122" t="s">
        <v>377</v>
      </c>
      <c r="B135" s="123" t="s">
        <v>378</v>
      </c>
      <c r="C135" s="124">
        <v>496</v>
      </c>
    </row>
    <row r="136" spans="1:3" s="25" customFormat="1" ht="21.75" customHeight="1">
      <c r="A136" s="122" t="s">
        <v>379</v>
      </c>
      <c r="B136" s="123" t="s">
        <v>380</v>
      </c>
      <c r="C136" s="124">
        <v>150</v>
      </c>
    </row>
    <row r="137" spans="1:3" s="25" customFormat="1" ht="21.75" customHeight="1">
      <c r="A137" s="122" t="s">
        <v>381</v>
      </c>
      <c r="B137" s="123" t="s">
        <v>382</v>
      </c>
      <c r="C137" s="124">
        <f t="shared" ref="C137:C141" si="0">C138</f>
        <v>1269</v>
      </c>
    </row>
    <row r="138" spans="1:3" s="25" customFormat="1" ht="21.75" customHeight="1">
      <c r="A138" s="195" t="s">
        <v>383</v>
      </c>
      <c r="B138" s="123" t="s">
        <v>384</v>
      </c>
      <c r="C138" s="124">
        <f>389+880</f>
        <v>1269</v>
      </c>
    </row>
    <row r="139" spans="1:3" s="25" customFormat="1" ht="21.75" customHeight="1">
      <c r="A139" s="122" t="s">
        <v>385</v>
      </c>
      <c r="B139" s="123" t="s">
        <v>386</v>
      </c>
      <c r="C139" s="124">
        <f t="shared" si="0"/>
        <v>110</v>
      </c>
    </row>
    <row r="140" spans="1:3" s="25" customFormat="1" ht="21.75" customHeight="1">
      <c r="A140" s="122" t="s">
        <v>387</v>
      </c>
      <c r="B140" s="123" t="s">
        <v>388</v>
      </c>
      <c r="C140" s="124">
        <f>62+48</f>
        <v>110</v>
      </c>
    </row>
    <row r="141" spans="1:3" s="25" customFormat="1" ht="21.75" customHeight="1">
      <c r="A141" s="122">
        <v>21014</v>
      </c>
      <c r="B141" s="123" t="s">
        <v>389</v>
      </c>
      <c r="C141" s="124">
        <f t="shared" si="0"/>
        <v>2</v>
      </c>
    </row>
    <row r="142" spans="1:3" s="25" customFormat="1" ht="21.75" customHeight="1">
      <c r="A142" s="122">
        <v>2101401</v>
      </c>
      <c r="B142" s="123" t="s">
        <v>390</v>
      </c>
      <c r="C142" s="124">
        <v>2</v>
      </c>
    </row>
    <row r="143" spans="1:3" s="51" customFormat="1" ht="21.75" customHeight="1">
      <c r="A143" s="119" t="s">
        <v>391</v>
      </c>
      <c r="B143" s="120" t="s">
        <v>122</v>
      </c>
      <c r="C143" s="121">
        <v>145</v>
      </c>
    </row>
    <row r="144" spans="1:3" s="25" customFormat="1" ht="21.75" customHeight="1">
      <c r="A144" s="122" t="s">
        <v>392</v>
      </c>
      <c r="B144" s="123" t="s">
        <v>393</v>
      </c>
      <c r="C144" s="124">
        <v>75</v>
      </c>
    </row>
    <row r="145" spans="1:3" s="25" customFormat="1" ht="21.75" customHeight="1">
      <c r="A145" s="122" t="s">
        <v>394</v>
      </c>
      <c r="B145" s="123" t="s">
        <v>147</v>
      </c>
      <c r="C145" s="124">
        <v>75</v>
      </c>
    </row>
    <row r="146" spans="1:3" s="25" customFormat="1" ht="21.75" customHeight="1">
      <c r="A146" s="122" t="s">
        <v>395</v>
      </c>
      <c r="B146" s="123" t="s">
        <v>396</v>
      </c>
      <c r="C146" s="124">
        <v>70</v>
      </c>
    </row>
    <row r="147" spans="1:3" s="25" customFormat="1" ht="21.75" customHeight="1">
      <c r="A147" s="195" t="s">
        <v>397</v>
      </c>
      <c r="B147" s="123" t="s">
        <v>398</v>
      </c>
      <c r="C147" s="124">
        <v>50</v>
      </c>
    </row>
    <row r="148" spans="1:3" s="25" customFormat="1" ht="21.75" customHeight="1">
      <c r="A148" s="195" t="s">
        <v>399</v>
      </c>
      <c r="B148" s="26" t="s">
        <v>400</v>
      </c>
      <c r="C148" s="124">
        <v>20</v>
      </c>
    </row>
    <row r="149" spans="1:3" s="51" customFormat="1" ht="21.75" customHeight="1">
      <c r="A149" s="119" t="s">
        <v>401</v>
      </c>
      <c r="B149" s="120" t="s">
        <v>402</v>
      </c>
      <c r="C149" s="121">
        <v>2154</v>
      </c>
    </row>
    <row r="150" spans="1:3" s="25" customFormat="1" ht="21.75" customHeight="1">
      <c r="A150" s="195" t="s">
        <v>403</v>
      </c>
      <c r="B150" s="126" t="s">
        <v>404</v>
      </c>
      <c r="C150" s="126">
        <v>256</v>
      </c>
    </row>
    <row r="151" spans="1:3" s="25" customFormat="1" ht="21.75" customHeight="1">
      <c r="A151" s="122">
        <v>2120101</v>
      </c>
      <c r="B151" s="126" t="s">
        <v>147</v>
      </c>
      <c r="C151" s="126">
        <v>255</v>
      </c>
    </row>
    <row r="152" spans="1:3" s="25" customFormat="1" ht="21.75" customHeight="1">
      <c r="A152" s="122" t="s">
        <v>405</v>
      </c>
      <c r="B152" s="126" t="s">
        <v>406</v>
      </c>
      <c r="C152" s="126">
        <v>1</v>
      </c>
    </row>
    <row r="153" spans="1:3" s="25" customFormat="1" ht="21.75" customHeight="1">
      <c r="A153" s="122" t="s">
        <v>407</v>
      </c>
      <c r="B153" s="126" t="s">
        <v>408</v>
      </c>
      <c r="C153" s="126">
        <v>469</v>
      </c>
    </row>
    <row r="154" spans="1:3" s="25" customFormat="1" ht="21.75" customHeight="1">
      <c r="A154" s="122" t="s">
        <v>409</v>
      </c>
      <c r="B154" s="126" t="s">
        <v>410</v>
      </c>
      <c r="C154" s="126">
        <v>469</v>
      </c>
    </row>
    <row r="155" spans="1:3" s="25" customFormat="1" ht="21.75" customHeight="1">
      <c r="A155" s="122" t="s">
        <v>411</v>
      </c>
      <c r="B155" s="126" t="s">
        <v>412</v>
      </c>
      <c r="C155" s="126">
        <v>92</v>
      </c>
    </row>
    <row r="156" spans="1:3" s="25" customFormat="1" ht="21.75" customHeight="1">
      <c r="A156" s="122" t="s">
        <v>413</v>
      </c>
      <c r="B156" s="126" t="s">
        <v>414</v>
      </c>
      <c r="C156" s="126">
        <v>92</v>
      </c>
    </row>
    <row r="157" spans="1:3" s="25" customFormat="1" ht="21.75" customHeight="1">
      <c r="A157" s="122" t="s">
        <v>415</v>
      </c>
      <c r="B157" s="126" t="s">
        <v>416</v>
      </c>
      <c r="C157" s="126">
        <v>1337</v>
      </c>
    </row>
    <row r="158" spans="1:3" s="25" customFormat="1" ht="21.75" customHeight="1">
      <c r="A158" s="122" t="s">
        <v>417</v>
      </c>
      <c r="B158" s="126" t="s">
        <v>418</v>
      </c>
      <c r="C158" s="126">
        <v>1337</v>
      </c>
    </row>
    <row r="159" spans="1:3" s="51" customFormat="1" ht="21.75" customHeight="1">
      <c r="A159" s="119" t="s">
        <v>419</v>
      </c>
      <c r="B159" s="120" t="s">
        <v>420</v>
      </c>
      <c r="C159" s="121">
        <f>C160+C170+C173+C175+C178</f>
        <v>3701</v>
      </c>
    </row>
    <row r="160" spans="1:3" s="25" customFormat="1" ht="21.75" customHeight="1">
      <c r="A160" s="122" t="s">
        <v>421</v>
      </c>
      <c r="B160" s="126" t="s">
        <v>422</v>
      </c>
      <c r="C160" s="126">
        <f>SUM(C161:C169)</f>
        <v>2878</v>
      </c>
    </row>
    <row r="161" spans="1:3" s="25" customFormat="1" ht="21.75" customHeight="1">
      <c r="A161" s="122" t="s">
        <v>423</v>
      </c>
      <c r="B161" s="126" t="s">
        <v>147</v>
      </c>
      <c r="C161" s="126">
        <v>340</v>
      </c>
    </row>
    <row r="162" spans="1:3" s="25" customFormat="1" ht="21.75" customHeight="1">
      <c r="A162" s="122" t="s">
        <v>424</v>
      </c>
      <c r="B162" s="126" t="s">
        <v>425</v>
      </c>
      <c r="C162" s="126">
        <v>97</v>
      </c>
    </row>
    <row r="163" spans="1:3" s="25" customFormat="1" ht="21.75" customHeight="1">
      <c r="A163" s="122" t="s">
        <v>426</v>
      </c>
      <c r="B163" s="126" t="s">
        <v>427</v>
      </c>
      <c r="C163" s="126">
        <v>18</v>
      </c>
    </row>
    <row r="164" spans="1:3" s="25" customFormat="1" ht="21.75" customHeight="1">
      <c r="A164" s="122" t="s">
        <v>428</v>
      </c>
      <c r="B164" s="126" t="s">
        <v>429</v>
      </c>
      <c r="C164" s="126">
        <v>100</v>
      </c>
    </row>
    <row r="165" spans="1:3" s="25" customFormat="1" ht="21.75" customHeight="1">
      <c r="A165" s="195" t="s">
        <v>430</v>
      </c>
      <c r="B165" s="126" t="s">
        <v>431</v>
      </c>
      <c r="C165" s="126">
        <v>43</v>
      </c>
    </row>
    <row r="166" spans="1:3" s="25" customFormat="1" ht="21.75" customHeight="1">
      <c r="A166" s="122">
        <v>2130122</v>
      </c>
      <c r="B166" s="126" t="s">
        <v>432</v>
      </c>
      <c r="C166" s="126">
        <v>60</v>
      </c>
    </row>
    <row r="167" spans="1:3" s="25" customFormat="1" ht="21.75" customHeight="1">
      <c r="A167" s="122" t="s">
        <v>433</v>
      </c>
      <c r="B167" s="126" t="s">
        <v>434</v>
      </c>
      <c r="C167" s="126">
        <v>24</v>
      </c>
    </row>
    <row r="168" spans="1:3" s="25" customFormat="1" ht="21.75" customHeight="1">
      <c r="A168" s="122" t="s">
        <v>435</v>
      </c>
      <c r="B168" s="126" t="s">
        <v>436</v>
      </c>
      <c r="C168" s="126">
        <f>12+4</f>
        <v>16</v>
      </c>
    </row>
    <row r="169" spans="1:3" s="25" customFormat="1" ht="21.75" customHeight="1">
      <c r="A169" s="122" t="s">
        <v>437</v>
      </c>
      <c r="B169" s="126" t="s">
        <v>438</v>
      </c>
      <c r="C169" s="126">
        <f>2070+110</f>
        <v>2180</v>
      </c>
    </row>
    <row r="170" spans="1:3" s="25" customFormat="1" ht="21.75" customHeight="1">
      <c r="A170" s="122" t="s">
        <v>439</v>
      </c>
      <c r="B170" s="126" t="s">
        <v>440</v>
      </c>
      <c r="C170" s="126">
        <f>SUM(C171:C172)</f>
        <v>66</v>
      </c>
    </row>
    <row r="171" spans="1:3" s="25" customFormat="1" ht="21.75" customHeight="1">
      <c r="A171" s="122">
        <v>2130316</v>
      </c>
      <c r="B171" s="126" t="s">
        <v>441</v>
      </c>
      <c r="C171" s="126">
        <v>36</v>
      </c>
    </row>
    <row r="172" spans="1:3" s="25" customFormat="1" ht="21.75" customHeight="1">
      <c r="A172" s="122" t="s">
        <v>442</v>
      </c>
      <c r="B172" s="126" t="s">
        <v>443</v>
      </c>
      <c r="C172" s="126">
        <v>30</v>
      </c>
    </row>
    <row r="173" spans="1:3" s="25" customFormat="1" ht="21.75" customHeight="1">
      <c r="A173" s="122">
        <v>21305</v>
      </c>
      <c r="B173" s="126" t="s">
        <v>444</v>
      </c>
      <c r="C173" s="126">
        <f>C174</f>
        <v>68</v>
      </c>
    </row>
    <row r="174" spans="1:3" s="25" customFormat="1" ht="21.75" customHeight="1">
      <c r="A174" s="122">
        <v>2130599</v>
      </c>
      <c r="B174" s="126" t="s">
        <v>445</v>
      </c>
      <c r="C174" s="126">
        <v>68</v>
      </c>
    </row>
    <row r="175" spans="1:3" s="25" customFormat="1" ht="21.75" customHeight="1">
      <c r="A175" s="122" t="s">
        <v>446</v>
      </c>
      <c r="B175" s="126" t="s">
        <v>447</v>
      </c>
      <c r="C175" s="126">
        <f>SUM(C176:C177)</f>
        <v>486</v>
      </c>
    </row>
    <row r="176" spans="1:3" s="25" customFormat="1" ht="21.75" customHeight="1">
      <c r="A176" s="122" t="s">
        <v>448</v>
      </c>
      <c r="B176" s="126" t="s">
        <v>449</v>
      </c>
      <c r="C176" s="126">
        <f>291+130</f>
        <v>421</v>
      </c>
    </row>
    <row r="177" spans="1:3" s="25" customFormat="1" ht="21.75" customHeight="1">
      <c r="A177" s="122" t="s">
        <v>450</v>
      </c>
      <c r="B177" s="126" t="s">
        <v>451</v>
      </c>
      <c r="C177" s="126">
        <v>65</v>
      </c>
    </row>
    <row r="178" spans="1:3" s="25" customFormat="1" ht="21.75" customHeight="1">
      <c r="A178" s="122" t="s">
        <v>452</v>
      </c>
      <c r="B178" s="126" t="s">
        <v>453</v>
      </c>
      <c r="C178" s="126">
        <f>C179</f>
        <v>203</v>
      </c>
    </row>
    <row r="179" spans="1:3" s="25" customFormat="1" ht="21.75" customHeight="1">
      <c r="A179" s="122" t="s">
        <v>454</v>
      </c>
      <c r="B179" s="126" t="s">
        <v>455</v>
      </c>
      <c r="C179" s="126">
        <f>53+150</f>
        <v>203</v>
      </c>
    </row>
    <row r="180" spans="1:3" s="51" customFormat="1" ht="21.75" customHeight="1">
      <c r="A180" s="122" t="s">
        <v>456</v>
      </c>
      <c r="B180" s="127" t="s">
        <v>457</v>
      </c>
      <c r="C180" s="93">
        <f>C181+C185</f>
        <v>396</v>
      </c>
    </row>
    <row r="181" spans="1:3" s="25" customFormat="1" ht="21.75" customHeight="1">
      <c r="A181" s="122" t="s">
        <v>458</v>
      </c>
      <c r="B181" s="126" t="s">
        <v>459</v>
      </c>
      <c r="C181" s="128">
        <f>SUM(C182:C184)</f>
        <v>108</v>
      </c>
    </row>
    <row r="182" spans="1:3" s="25" customFormat="1" ht="21.75" customHeight="1">
      <c r="A182" s="122" t="s">
        <v>460</v>
      </c>
      <c r="B182" s="126" t="s">
        <v>461</v>
      </c>
      <c r="C182" s="128">
        <v>30</v>
      </c>
    </row>
    <row r="183" spans="1:3" s="25" customFormat="1" ht="21.75" customHeight="1">
      <c r="A183" s="122" t="s">
        <v>462</v>
      </c>
      <c r="B183" s="126" t="s">
        <v>463</v>
      </c>
      <c r="C183" s="128">
        <v>7</v>
      </c>
    </row>
    <row r="184" spans="1:3" s="25" customFormat="1" ht="21.75" customHeight="1">
      <c r="A184" s="122" t="s">
        <v>464</v>
      </c>
      <c r="B184" s="126" t="s">
        <v>465</v>
      </c>
      <c r="C184" s="128">
        <f>30+41</f>
        <v>71</v>
      </c>
    </row>
    <row r="185" spans="1:3" s="25" customFormat="1" ht="21.75" customHeight="1">
      <c r="A185" s="122" t="s">
        <v>466</v>
      </c>
      <c r="B185" s="126" t="s">
        <v>467</v>
      </c>
      <c r="C185" s="128">
        <v>288</v>
      </c>
    </row>
    <row r="186" spans="1:3" s="25" customFormat="1" ht="21.75" customHeight="1">
      <c r="A186" s="122" t="s">
        <v>468</v>
      </c>
      <c r="B186" s="126" t="s">
        <v>469</v>
      </c>
      <c r="C186" s="128">
        <v>288</v>
      </c>
    </row>
    <row r="187" spans="1:3" s="51" customFormat="1" ht="21.75" customHeight="1">
      <c r="A187" s="122" t="s">
        <v>470</v>
      </c>
      <c r="B187" s="127" t="s">
        <v>471</v>
      </c>
      <c r="C187" s="93">
        <v>400</v>
      </c>
    </row>
    <row r="188" spans="1:3" s="25" customFormat="1" ht="21.75" customHeight="1">
      <c r="A188" s="122" t="s">
        <v>472</v>
      </c>
      <c r="B188" s="126" t="s">
        <v>473</v>
      </c>
      <c r="C188" s="128">
        <v>400</v>
      </c>
    </row>
    <row r="189" spans="1:3" s="25" customFormat="1" ht="21.75" customHeight="1">
      <c r="A189" s="122" t="s">
        <v>474</v>
      </c>
      <c r="B189" s="126" t="s">
        <v>475</v>
      </c>
      <c r="C189" s="128">
        <v>400</v>
      </c>
    </row>
    <row r="190" spans="1:3" s="51" customFormat="1" ht="21.75" customHeight="1">
      <c r="A190" s="122" t="s">
        <v>476</v>
      </c>
      <c r="B190" s="127" t="s">
        <v>477</v>
      </c>
      <c r="C190" s="93">
        <f>C191+C193</f>
        <v>722</v>
      </c>
    </row>
    <row r="191" spans="1:3" s="51" customFormat="1" ht="21.75" customHeight="1">
      <c r="A191" s="122" t="s">
        <v>478</v>
      </c>
      <c r="B191" s="125" t="s">
        <v>479</v>
      </c>
      <c r="C191" s="93">
        <f>C192</f>
        <v>692</v>
      </c>
    </row>
    <row r="192" spans="1:3" s="51" customFormat="1" ht="21.75" customHeight="1">
      <c r="A192" s="122" t="s">
        <v>480</v>
      </c>
      <c r="B192" s="126" t="s">
        <v>481</v>
      </c>
      <c r="C192" s="128">
        <v>692</v>
      </c>
    </row>
    <row r="193" spans="1:3" s="25" customFormat="1" ht="21.75" customHeight="1">
      <c r="A193" s="122" t="s">
        <v>482</v>
      </c>
      <c r="B193" s="126" t="s">
        <v>483</v>
      </c>
      <c r="C193" s="128">
        <v>30</v>
      </c>
    </row>
    <row r="194" spans="1:3" s="25" customFormat="1" ht="21.75" customHeight="1">
      <c r="A194" s="122" t="s">
        <v>484</v>
      </c>
      <c r="B194" s="126" t="s">
        <v>485</v>
      </c>
      <c r="C194" s="128">
        <v>30</v>
      </c>
    </row>
    <row r="195" spans="1:3" s="51" customFormat="1" ht="21.75" customHeight="1">
      <c r="A195" s="122" t="s">
        <v>486</v>
      </c>
      <c r="B195" s="127" t="s">
        <v>131</v>
      </c>
      <c r="C195" s="93">
        <f>C196+C199</f>
        <v>386</v>
      </c>
    </row>
    <row r="196" spans="1:3" s="51" customFormat="1" ht="21.75" customHeight="1">
      <c r="A196" s="122" t="s">
        <v>487</v>
      </c>
      <c r="B196" s="126" t="s">
        <v>488</v>
      </c>
      <c r="C196" s="93">
        <f>SUM(C197:C198)</f>
        <v>10</v>
      </c>
    </row>
    <row r="197" spans="1:3" s="51" customFormat="1" ht="21.75" customHeight="1">
      <c r="A197" s="122" t="s">
        <v>489</v>
      </c>
      <c r="B197" s="126" t="s">
        <v>490</v>
      </c>
      <c r="C197" s="128">
        <v>8</v>
      </c>
    </row>
    <row r="198" spans="1:3" s="51" customFormat="1" ht="21.75" customHeight="1">
      <c r="A198" s="122" t="s">
        <v>491</v>
      </c>
      <c r="B198" s="126" t="s">
        <v>492</v>
      </c>
      <c r="C198" s="128">
        <v>2</v>
      </c>
    </row>
    <row r="199" spans="1:3" s="25" customFormat="1" ht="21.75" customHeight="1">
      <c r="A199" s="122" t="s">
        <v>493</v>
      </c>
      <c r="B199" s="126" t="s">
        <v>494</v>
      </c>
      <c r="C199" s="128">
        <v>376</v>
      </c>
    </row>
    <row r="200" spans="1:3" s="25" customFormat="1" ht="21.75" customHeight="1">
      <c r="A200" s="122" t="s">
        <v>495</v>
      </c>
      <c r="B200" s="126" t="s">
        <v>496</v>
      </c>
      <c r="C200" s="128">
        <v>376</v>
      </c>
    </row>
    <row r="201" spans="1:3" s="51" customFormat="1" ht="21.75" customHeight="1">
      <c r="A201" s="122" t="s">
        <v>497</v>
      </c>
      <c r="B201" s="127" t="s">
        <v>133</v>
      </c>
      <c r="C201" s="93">
        <v>300</v>
      </c>
    </row>
    <row r="202" spans="1:3" s="51" customFormat="1" ht="21.75" customHeight="1">
      <c r="A202" s="122" t="s">
        <v>498</v>
      </c>
      <c r="B202" s="127" t="s">
        <v>134</v>
      </c>
      <c r="C202" s="93">
        <v>810</v>
      </c>
    </row>
    <row r="203" spans="1:3" s="25" customFormat="1" ht="21.75" customHeight="1">
      <c r="A203" s="122" t="s">
        <v>499</v>
      </c>
      <c r="B203" s="126" t="s">
        <v>500</v>
      </c>
      <c r="C203" s="128">
        <v>810</v>
      </c>
    </row>
    <row r="204" spans="1:3" s="51" customFormat="1" ht="21.75" customHeight="1">
      <c r="A204" s="122" t="s">
        <v>501</v>
      </c>
      <c r="B204" s="127" t="s">
        <v>136</v>
      </c>
      <c r="C204" s="93">
        <v>900</v>
      </c>
    </row>
    <row r="205" spans="1:3" s="25" customFormat="1" ht="21.75" customHeight="1">
      <c r="A205" s="122" t="s">
        <v>502</v>
      </c>
      <c r="B205" s="126" t="s">
        <v>503</v>
      </c>
      <c r="C205" s="128">
        <v>900</v>
      </c>
    </row>
    <row r="206" spans="1:3" s="25" customFormat="1" ht="21.75" customHeight="1">
      <c r="A206" s="122" t="s">
        <v>504</v>
      </c>
      <c r="B206" s="125" t="s">
        <v>505</v>
      </c>
      <c r="C206" s="128">
        <v>900</v>
      </c>
    </row>
    <row r="207" spans="1:3" s="51" customFormat="1" ht="21.75" customHeight="1">
      <c r="A207" s="122" t="s">
        <v>506</v>
      </c>
      <c r="B207" s="127" t="s">
        <v>137</v>
      </c>
      <c r="C207" s="93">
        <v>9</v>
      </c>
    </row>
    <row r="208" spans="1:3" s="25" customFormat="1" ht="21.75" customHeight="1">
      <c r="A208" s="122" t="s">
        <v>507</v>
      </c>
      <c r="B208" s="125" t="s">
        <v>508</v>
      </c>
      <c r="C208" s="128">
        <v>9</v>
      </c>
    </row>
    <row r="209" spans="1:5" s="25" customFormat="1" ht="21.75" customHeight="1">
      <c r="A209" s="23" t="s">
        <v>112</v>
      </c>
      <c r="B209" s="17"/>
      <c r="C209" s="93">
        <f>C207+C204+C202+C201+C195+C190+C187+C180+C159+C149+C143+C116+C74+C69+C66+C51+C34+C4</f>
        <v>33618</v>
      </c>
      <c r="D209" s="129"/>
      <c r="E209" s="129"/>
    </row>
    <row r="217" spans="1:5" ht="12">
      <c r="A217" s="28"/>
      <c r="B217" s="28"/>
      <c r="C217" s="28"/>
    </row>
    <row r="218" spans="1:5" ht="12">
      <c r="A218" s="28"/>
      <c r="B218" s="28"/>
      <c r="C218" s="28"/>
    </row>
    <row r="219" spans="1:5" ht="12">
      <c r="A219" s="28"/>
      <c r="B219" s="28"/>
      <c r="C219" s="28"/>
    </row>
  </sheetData>
  <mergeCells count="2">
    <mergeCell ref="A1:C1"/>
    <mergeCell ref="A209:B209"/>
  </mergeCells>
  <phoneticPr fontId="40" type="noConversion"/>
  <printOptions horizontalCentered="1"/>
  <pageMargins left="0.78680555555555598" right="0.78680555555555598" top="0.98402777777777795" bottom="0.98402777777777795" header="0.51180555555555596" footer="0.51180555555555596"/>
  <pageSetup paperSize="9" scale="95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C37"/>
  <sheetViews>
    <sheetView workbookViewId="0">
      <selection activeCell="E15" sqref="E15"/>
    </sheetView>
  </sheetViews>
  <sheetFormatPr defaultColWidth="9" defaultRowHeight="15.75"/>
  <cols>
    <col min="1" max="1" width="19.375" style="56" customWidth="1"/>
    <col min="2" max="2" width="36.625" style="56" customWidth="1"/>
    <col min="3" max="3" width="20.5" style="58" customWidth="1"/>
    <col min="4" max="16384" width="9" style="56"/>
  </cols>
  <sheetData>
    <row r="1" spans="1:3" ht="24.75" customHeight="1">
      <c r="A1" s="22" t="s">
        <v>509</v>
      </c>
      <c r="B1" s="22"/>
      <c r="C1" s="22"/>
    </row>
    <row r="2" spans="1:3" s="52" customFormat="1" ht="24" customHeight="1">
      <c r="A2" s="59"/>
      <c r="B2" s="59"/>
      <c r="C2" s="61" t="s">
        <v>1</v>
      </c>
    </row>
    <row r="3" spans="1:3" s="104" customFormat="1" ht="43.5" customHeight="1">
      <c r="A3" s="106" t="s">
        <v>140</v>
      </c>
      <c r="B3" s="106" t="s">
        <v>141</v>
      </c>
      <c r="C3" s="107" t="s">
        <v>5</v>
      </c>
    </row>
    <row r="4" spans="1:3" s="54" customFormat="1" ht="20.25" customHeight="1">
      <c r="A4" s="108" t="s">
        <v>510</v>
      </c>
      <c r="B4" s="109" t="s">
        <v>511</v>
      </c>
      <c r="C4" s="110">
        <f>SUM(C5:C8)</f>
        <v>11420</v>
      </c>
    </row>
    <row r="5" spans="1:3" s="105" customFormat="1" ht="20.25" customHeight="1">
      <c r="A5" s="111">
        <v>50101</v>
      </c>
      <c r="B5" s="111" t="s">
        <v>512</v>
      </c>
      <c r="C5" s="112">
        <v>7470</v>
      </c>
    </row>
    <row r="6" spans="1:3" s="105" customFormat="1" ht="20.25" customHeight="1">
      <c r="A6" s="111">
        <v>50102</v>
      </c>
      <c r="B6" s="111" t="s">
        <v>513</v>
      </c>
      <c r="C6" s="112">
        <v>2815</v>
      </c>
    </row>
    <row r="7" spans="1:3" s="105" customFormat="1" ht="20.25" customHeight="1">
      <c r="A7" s="111">
        <v>50103</v>
      </c>
      <c r="B7" s="111" t="s">
        <v>514</v>
      </c>
      <c r="C7" s="112">
        <v>687</v>
      </c>
    </row>
    <row r="8" spans="1:3" s="105" customFormat="1" ht="20.25" customHeight="1">
      <c r="A8" s="111">
        <v>50199</v>
      </c>
      <c r="B8" s="111" t="s">
        <v>515</v>
      </c>
      <c r="C8" s="112">
        <v>448</v>
      </c>
    </row>
    <row r="9" spans="1:3" s="54" customFormat="1" ht="20.25" customHeight="1">
      <c r="A9" s="108" t="s">
        <v>516</v>
      </c>
      <c r="B9" s="109" t="s">
        <v>517</v>
      </c>
      <c r="C9" s="110">
        <f>SUM(C10:C18)</f>
        <v>1680</v>
      </c>
    </row>
    <row r="10" spans="1:3" s="105" customFormat="1" ht="20.25" customHeight="1">
      <c r="A10" s="111">
        <v>50201</v>
      </c>
      <c r="B10" s="111" t="s">
        <v>518</v>
      </c>
      <c r="C10" s="112">
        <v>895</v>
      </c>
    </row>
    <row r="11" spans="1:3" s="53" customFormat="1" ht="20.25" customHeight="1">
      <c r="A11" s="111">
        <v>50202</v>
      </c>
      <c r="B11" s="111" t="s">
        <v>519</v>
      </c>
      <c r="C11" s="112">
        <v>54</v>
      </c>
    </row>
    <row r="12" spans="1:3" s="54" customFormat="1" ht="20.25" customHeight="1">
      <c r="A12" s="111">
        <v>50203</v>
      </c>
      <c r="B12" s="111" t="s">
        <v>520</v>
      </c>
      <c r="C12" s="112">
        <v>87</v>
      </c>
    </row>
    <row r="13" spans="1:3" s="54" customFormat="1" ht="20.25" customHeight="1">
      <c r="A13" s="111">
        <v>50204</v>
      </c>
      <c r="B13" s="111" t="s">
        <v>521</v>
      </c>
      <c r="C13" s="112">
        <v>128</v>
      </c>
    </row>
    <row r="14" spans="1:3" s="54" customFormat="1" ht="20.25" customHeight="1">
      <c r="A14" s="111">
        <v>50205</v>
      </c>
      <c r="B14" s="111" t="s">
        <v>522</v>
      </c>
      <c r="C14" s="112">
        <v>190</v>
      </c>
    </row>
    <row r="15" spans="1:3" s="54" customFormat="1" ht="20.25" customHeight="1">
      <c r="A15" s="111">
        <v>50206</v>
      </c>
      <c r="B15" s="111" t="s">
        <v>523</v>
      </c>
      <c r="C15" s="112">
        <v>35</v>
      </c>
    </row>
    <row r="16" spans="1:3" s="54" customFormat="1" ht="20.25" customHeight="1">
      <c r="A16" s="111">
        <v>50208</v>
      </c>
      <c r="B16" s="111" t="s">
        <v>524</v>
      </c>
      <c r="C16" s="112">
        <v>142</v>
      </c>
    </row>
    <row r="17" spans="1:3" s="54" customFormat="1" ht="20.25" customHeight="1">
      <c r="A17" s="111">
        <v>50209</v>
      </c>
      <c r="B17" s="111" t="s">
        <v>525</v>
      </c>
      <c r="C17" s="112">
        <v>85</v>
      </c>
    </row>
    <row r="18" spans="1:3" s="54" customFormat="1" ht="20.25" customHeight="1">
      <c r="A18" s="111">
        <v>50299</v>
      </c>
      <c r="B18" s="111" t="s">
        <v>526</v>
      </c>
      <c r="C18" s="112">
        <f>43+21</f>
        <v>64</v>
      </c>
    </row>
    <row r="19" spans="1:3" s="54" customFormat="1" ht="20.25" customHeight="1">
      <c r="A19" s="108" t="s">
        <v>527</v>
      </c>
      <c r="B19" s="109" t="s">
        <v>528</v>
      </c>
      <c r="C19" s="110">
        <f>SUM(C20:C22)</f>
        <v>85</v>
      </c>
    </row>
    <row r="20" spans="1:3" s="54" customFormat="1" ht="20.25" customHeight="1">
      <c r="A20" s="111">
        <v>50306</v>
      </c>
      <c r="B20" s="113" t="s">
        <v>529</v>
      </c>
      <c r="C20" s="112">
        <v>50</v>
      </c>
    </row>
    <row r="21" spans="1:3" s="54" customFormat="1" ht="20.25" customHeight="1">
      <c r="A21" s="111">
        <v>50307</v>
      </c>
      <c r="B21" s="113" t="s">
        <v>530</v>
      </c>
      <c r="C21" s="112">
        <v>22</v>
      </c>
    </row>
    <row r="22" spans="1:3" s="54" customFormat="1" ht="20.25" customHeight="1">
      <c r="A22" s="111">
        <v>50399</v>
      </c>
      <c r="B22" s="113" t="s">
        <v>531</v>
      </c>
      <c r="C22" s="112">
        <v>13</v>
      </c>
    </row>
    <row r="23" spans="1:3" s="54" customFormat="1" ht="20.25" customHeight="1">
      <c r="A23" s="108" t="s">
        <v>532</v>
      </c>
      <c r="B23" s="109" t="s">
        <v>533</v>
      </c>
      <c r="C23" s="110">
        <f>SUM(C24)</f>
        <v>98</v>
      </c>
    </row>
    <row r="24" spans="1:3" s="54" customFormat="1" ht="20.25" customHeight="1">
      <c r="A24" s="111">
        <v>50799</v>
      </c>
      <c r="B24" s="113" t="s">
        <v>534</v>
      </c>
      <c r="C24" s="112">
        <v>98</v>
      </c>
    </row>
    <row r="25" spans="1:3" s="54" customFormat="1" ht="20.25" customHeight="1">
      <c r="A25" s="108" t="s">
        <v>535</v>
      </c>
      <c r="B25" s="109" t="s">
        <v>536</v>
      </c>
      <c r="C25" s="110">
        <f>SUM(C26:C28)</f>
        <v>1532</v>
      </c>
    </row>
    <row r="26" spans="1:3" s="54" customFormat="1" ht="20.25" customHeight="1">
      <c r="A26" s="111">
        <v>50901</v>
      </c>
      <c r="B26" s="113" t="s">
        <v>537</v>
      </c>
      <c r="C26" s="112">
        <v>34</v>
      </c>
    </row>
    <row r="27" spans="1:3" s="54" customFormat="1" ht="20.25" customHeight="1">
      <c r="A27" s="111">
        <v>50905</v>
      </c>
      <c r="B27" s="113" t="s">
        <v>538</v>
      </c>
      <c r="C27" s="112">
        <v>12</v>
      </c>
    </row>
    <row r="28" spans="1:3" s="54" customFormat="1" ht="20.25" customHeight="1">
      <c r="A28" s="111">
        <v>50999</v>
      </c>
      <c r="B28" s="113" t="s">
        <v>539</v>
      </c>
      <c r="C28" s="112">
        <v>1486</v>
      </c>
    </row>
    <row r="29" spans="1:3" s="53" customFormat="1" ht="20.25" customHeight="1">
      <c r="A29" s="15" t="s">
        <v>112</v>
      </c>
      <c r="B29" s="11"/>
      <c r="C29" s="114">
        <f>C25+C23+C19+C9+C4</f>
        <v>14815</v>
      </c>
    </row>
    <row r="30" spans="1:3" s="54" customFormat="1" ht="25.5" customHeight="1">
      <c r="A30" s="56"/>
      <c r="B30" s="56"/>
      <c r="C30" s="58"/>
    </row>
    <row r="31" spans="1:3" s="54" customFormat="1" ht="25.5" customHeight="1">
      <c r="A31" s="56"/>
      <c r="B31" s="56"/>
      <c r="C31" s="58"/>
    </row>
    <row r="32" spans="1:3" s="54" customFormat="1" ht="25.5" customHeight="1">
      <c r="A32" s="56"/>
      <c r="B32" s="56"/>
      <c r="C32" s="58"/>
    </row>
    <row r="33" spans="1:3" s="54" customFormat="1" ht="25.5" customHeight="1">
      <c r="A33" s="56"/>
      <c r="B33" s="56"/>
      <c r="C33" s="58"/>
    </row>
    <row r="34" spans="1:3" s="54" customFormat="1" ht="25.5" customHeight="1">
      <c r="A34" s="56"/>
      <c r="B34" s="56"/>
      <c r="C34" s="58"/>
    </row>
    <row r="35" spans="1:3" s="54" customFormat="1" ht="25.5" customHeight="1">
      <c r="A35" s="56"/>
      <c r="B35" s="56"/>
      <c r="C35" s="58"/>
    </row>
    <row r="36" spans="1:3" s="54" customFormat="1" ht="25.5" customHeight="1">
      <c r="A36" s="56"/>
      <c r="B36" s="56"/>
      <c r="C36" s="58"/>
    </row>
    <row r="37" spans="1:3" s="53" customFormat="1" ht="25.5" customHeight="1">
      <c r="A37" s="56"/>
      <c r="B37" s="56"/>
      <c r="C37" s="58"/>
    </row>
  </sheetData>
  <mergeCells count="2">
    <mergeCell ref="A1:C1"/>
    <mergeCell ref="A29:B29"/>
  </mergeCells>
  <phoneticPr fontId="40" type="noConversion"/>
  <printOptions horizontalCentered="1"/>
  <pageMargins left="0.78680555555555598" right="0.78680555555555598" top="0.98402777777777795" bottom="0.98402777777777795" header="0.51180555555555596" footer="0.51180555555555596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Zeros="0" topLeftCell="A13" workbookViewId="0">
      <selection activeCell="J5" sqref="J5"/>
    </sheetView>
  </sheetViews>
  <sheetFormatPr defaultColWidth="8.875" defaultRowHeight="11.25"/>
  <cols>
    <col min="1" max="1" width="34.125" style="95" customWidth="1"/>
    <col min="2" max="2" width="11.875" style="95" customWidth="1"/>
    <col min="3" max="3" width="22.125" style="95" customWidth="1"/>
    <col min="4" max="4" width="10.5" style="95" customWidth="1"/>
    <col min="5" max="5" width="11.25" style="95" customWidth="1"/>
    <col min="6" max="6" width="13.375" style="95" customWidth="1"/>
    <col min="7" max="7" width="11.75" style="95" customWidth="1"/>
    <col min="8" max="8" width="14.125" style="95" customWidth="1"/>
    <col min="9" max="16384" width="8.875" style="95"/>
  </cols>
  <sheetData>
    <row r="1" spans="1:8" ht="27" customHeight="1">
      <c r="A1" s="22" t="s">
        <v>540</v>
      </c>
      <c r="B1" s="22"/>
      <c r="C1" s="22"/>
      <c r="D1" s="22"/>
      <c r="E1" s="22"/>
      <c r="F1" s="22"/>
      <c r="G1" s="22"/>
      <c r="H1" s="22"/>
    </row>
    <row r="2" spans="1:8" ht="20.100000000000001" customHeight="1">
      <c r="A2" s="96"/>
      <c r="B2" s="96"/>
      <c r="C2" s="96"/>
      <c r="D2" s="96"/>
      <c r="E2" s="96"/>
      <c r="F2" s="96"/>
      <c r="G2" s="10" t="s">
        <v>1</v>
      </c>
      <c r="H2" s="10"/>
    </row>
    <row r="3" spans="1:8" ht="23.25" customHeight="1">
      <c r="A3" s="20" t="s">
        <v>541</v>
      </c>
      <c r="B3" s="2"/>
      <c r="C3" s="20" t="s">
        <v>542</v>
      </c>
      <c r="D3" s="16"/>
      <c r="E3" s="16"/>
      <c r="F3" s="16"/>
      <c r="G3" s="16"/>
      <c r="H3" s="2"/>
    </row>
    <row r="4" spans="1:8" ht="23.25" customHeight="1">
      <c r="A4" s="12" t="s">
        <v>4</v>
      </c>
      <c r="B4" s="12" t="s">
        <v>5</v>
      </c>
      <c r="C4" s="13" t="s">
        <v>4</v>
      </c>
      <c r="D4" s="12" t="s">
        <v>112</v>
      </c>
      <c r="E4" s="12" t="s">
        <v>5</v>
      </c>
      <c r="F4" s="12"/>
      <c r="G4" s="12"/>
      <c r="H4" s="12" t="s">
        <v>543</v>
      </c>
    </row>
    <row r="5" spans="1:8" ht="23.25" customHeight="1">
      <c r="A5" s="12"/>
      <c r="B5" s="12"/>
      <c r="C5" s="14"/>
      <c r="D5" s="12"/>
      <c r="E5" s="98" t="s">
        <v>544</v>
      </c>
      <c r="F5" s="98" t="s">
        <v>545</v>
      </c>
      <c r="G5" s="97" t="s">
        <v>546</v>
      </c>
      <c r="H5" s="12"/>
    </row>
    <row r="6" spans="1:8" ht="21.95" customHeight="1">
      <c r="A6" s="99" t="s">
        <v>547</v>
      </c>
      <c r="B6" s="99"/>
      <c r="C6" s="99" t="s">
        <v>548</v>
      </c>
      <c r="D6" s="99">
        <f>E6+H6</f>
        <v>0</v>
      </c>
      <c r="E6" s="99">
        <f>SUM(F6:G6)</f>
        <v>0</v>
      </c>
      <c r="F6" s="99"/>
      <c r="G6" s="99"/>
      <c r="H6" s="99"/>
    </row>
    <row r="7" spans="1:8" ht="21.95" customHeight="1">
      <c r="A7" s="89" t="s">
        <v>549</v>
      </c>
      <c r="B7" s="99"/>
      <c r="C7" s="99" t="s">
        <v>550</v>
      </c>
      <c r="D7" s="99">
        <f t="shared" ref="D7:D20" si="0">E7+H7</f>
        <v>0</v>
      </c>
      <c r="E7" s="99">
        <f t="shared" ref="E7:E20" si="1">SUM(F7:G7)</f>
        <v>0</v>
      </c>
      <c r="F7" s="99"/>
      <c r="G7" s="99"/>
      <c r="H7" s="99"/>
    </row>
    <row r="8" spans="1:8" ht="21.95" customHeight="1">
      <c r="A8" s="99" t="s">
        <v>551</v>
      </c>
      <c r="B8" s="100">
        <v>2131</v>
      </c>
      <c r="C8" s="99" t="s">
        <v>552</v>
      </c>
      <c r="D8" s="99">
        <f t="shared" si="0"/>
        <v>1</v>
      </c>
      <c r="E8" s="99">
        <f t="shared" si="1"/>
        <v>0</v>
      </c>
      <c r="F8" s="99"/>
      <c r="G8" s="99"/>
      <c r="H8" s="99">
        <v>1</v>
      </c>
    </row>
    <row r="9" spans="1:8" ht="21.95" customHeight="1">
      <c r="A9" s="99" t="s">
        <v>553</v>
      </c>
      <c r="B9" s="100">
        <v>284</v>
      </c>
      <c r="C9" s="99" t="s">
        <v>554</v>
      </c>
      <c r="D9" s="99">
        <f t="shared" si="0"/>
        <v>0</v>
      </c>
      <c r="E9" s="99">
        <f t="shared" si="1"/>
        <v>0</v>
      </c>
      <c r="F9" s="99"/>
      <c r="G9" s="99"/>
      <c r="H9" s="99"/>
    </row>
    <row r="10" spans="1:8" ht="21.95" customHeight="1">
      <c r="A10" s="99" t="s">
        <v>555</v>
      </c>
      <c r="B10" s="100">
        <v>37290</v>
      </c>
      <c r="C10" s="99" t="s">
        <v>556</v>
      </c>
      <c r="D10" s="99">
        <f t="shared" si="0"/>
        <v>30405</v>
      </c>
      <c r="E10" s="99">
        <f t="shared" si="1"/>
        <v>30405</v>
      </c>
      <c r="F10" s="100">
        <v>30405</v>
      </c>
      <c r="G10" s="100"/>
      <c r="H10" s="100"/>
    </row>
    <row r="11" spans="1:8" s="94" customFormat="1" ht="21.95" customHeight="1">
      <c r="A11" s="99" t="s">
        <v>557</v>
      </c>
      <c r="B11" s="100"/>
      <c r="C11" s="99" t="s">
        <v>558</v>
      </c>
      <c r="D11" s="99">
        <f t="shared" si="0"/>
        <v>0</v>
      </c>
      <c r="E11" s="99">
        <f t="shared" si="1"/>
        <v>0</v>
      </c>
      <c r="F11" s="100"/>
      <c r="G11" s="100"/>
      <c r="H11" s="100"/>
    </row>
    <row r="12" spans="1:8" s="94" customFormat="1" ht="21.95" customHeight="1">
      <c r="A12" s="99" t="s">
        <v>559</v>
      </c>
      <c r="B12" s="100">
        <v>300</v>
      </c>
      <c r="C12" s="99" t="s">
        <v>560</v>
      </c>
      <c r="D12" s="99">
        <f t="shared" si="0"/>
        <v>0</v>
      </c>
      <c r="E12" s="99">
        <f t="shared" si="1"/>
        <v>0</v>
      </c>
      <c r="F12" s="100"/>
      <c r="G12" s="100"/>
      <c r="H12" s="100"/>
    </row>
    <row r="13" spans="1:8" s="94" customFormat="1" ht="21.95" customHeight="1">
      <c r="A13" s="89" t="s">
        <v>561</v>
      </c>
      <c r="B13" s="99"/>
      <c r="C13" s="99" t="s">
        <v>562</v>
      </c>
      <c r="D13" s="99">
        <f t="shared" si="0"/>
        <v>0</v>
      </c>
      <c r="E13" s="99">
        <f t="shared" si="1"/>
        <v>0</v>
      </c>
      <c r="F13" s="100"/>
      <c r="G13" s="100"/>
      <c r="H13" s="100"/>
    </row>
    <row r="14" spans="1:8" ht="21.95" customHeight="1">
      <c r="A14" s="99" t="s">
        <v>563</v>
      </c>
      <c r="B14" s="99"/>
      <c r="C14" s="99" t="s">
        <v>564</v>
      </c>
      <c r="D14" s="99">
        <f t="shared" si="0"/>
        <v>0</v>
      </c>
      <c r="E14" s="99">
        <f t="shared" si="1"/>
        <v>0</v>
      </c>
      <c r="F14" s="100"/>
      <c r="G14" s="100"/>
      <c r="H14" s="100"/>
    </row>
    <row r="15" spans="1:8" ht="21.95" customHeight="1">
      <c r="A15" s="99" t="s">
        <v>565</v>
      </c>
      <c r="B15" s="99">
        <v>200</v>
      </c>
      <c r="C15" s="99" t="s">
        <v>566</v>
      </c>
      <c r="D15" s="99">
        <f t="shared" si="0"/>
        <v>0</v>
      </c>
      <c r="E15" s="99">
        <f t="shared" si="1"/>
        <v>0</v>
      </c>
      <c r="F15" s="100"/>
      <c r="G15" s="100"/>
      <c r="H15" s="100"/>
    </row>
    <row r="16" spans="1:8" ht="30" customHeight="1">
      <c r="A16" s="99" t="s">
        <v>567</v>
      </c>
      <c r="B16" s="99"/>
      <c r="C16" s="99" t="s">
        <v>568</v>
      </c>
      <c r="D16" s="99">
        <f t="shared" si="0"/>
        <v>2</v>
      </c>
      <c r="E16" s="99">
        <f t="shared" si="1"/>
        <v>0</v>
      </c>
      <c r="F16" s="100"/>
      <c r="G16" s="100"/>
      <c r="H16" s="100">
        <v>2</v>
      </c>
    </row>
    <row r="17" spans="1:8" ht="21.95" customHeight="1">
      <c r="A17" s="99" t="s">
        <v>569</v>
      </c>
      <c r="B17" s="99"/>
      <c r="C17" s="99" t="s">
        <v>570</v>
      </c>
      <c r="D17" s="99">
        <f t="shared" si="0"/>
        <v>800</v>
      </c>
      <c r="E17" s="99">
        <f t="shared" si="1"/>
        <v>800</v>
      </c>
      <c r="F17" s="100">
        <v>800</v>
      </c>
      <c r="G17" s="100"/>
      <c r="H17" s="100"/>
    </row>
    <row r="18" spans="1:8" ht="21.95" customHeight="1">
      <c r="A18" s="99" t="s">
        <v>571</v>
      </c>
      <c r="B18" s="100">
        <v>3</v>
      </c>
      <c r="C18" s="99" t="s">
        <v>572</v>
      </c>
      <c r="D18" s="99">
        <f t="shared" si="0"/>
        <v>1500</v>
      </c>
      <c r="E18" s="99">
        <f t="shared" si="1"/>
        <v>1500</v>
      </c>
      <c r="F18" s="100">
        <v>1500</v>
      </c>
      <c r="G18" s="100"/>
      <c r="H18" s="100"/>
    </row>
    <row r="19" spans="1:8" ht="21.95" customHeight="1">
      <c r="A19" s="99"/>
      <c r="B19" s="101"/>
      <c r="C19" s="99" t="s">
        <v>573</v>
      </c>
      <c r="D19" s="99">
        <f t="shared" si="0"/>
        <v>7500</v>
      </c>
      <c r="E19" s="99">
        <f t="shared" si="1"/>
        <v>7500</v>
      </c>
      <c r="F19" s="100">
        <v>7500</v>
      </c>
      <c r="G19" s="100"/>
      <c r="H19" s="100"/>
    </row>
    <row r="20" spans="1:8" ht="21.95" customHeight="1">
      <c r="A20" s="102" t="s">
        <v>574</v>
      </c>
      <c r="B20" s="103">
        <f>SUM(B6:B19)</f>
        <v>40208</v>
      </c>
      <c r="C20" s="102" t="s">
        <v>575</v>
      </c>
      <c r="D20" s="101">
        <f t="shared" si="0"/>
        <v>40208</v>
      </c>
      <c r="E20" s="101">
        <f t="shared" si="1"/>
        <v>40205</v>
      </c>
      <c r="F20" s="103">
        <f>SUM(F6:F19)</f>
        <v>40205</v>
      </c>
      <c r="G20" s="103"/>
      <c r="H20" s="103">
        <f>SUM(H6:H19)</f>
        <v>3</v>
      </c>
    </row>
  </sheetData>
  <mergeCells count="10">
    <mergeCell ref="A1:H1"/>
    <mergeCell ref="G2:H2"/>
    <mergeCell ref="A3:B3"/>
    <mergeCell ref="C3:H3"/>
    <mergeCell ref="E4:G4"/>
    <mergeCell ref="A4:A5"/>
    <mergeCell ref="B4:B5"/>
    <mergeCell ref="C4:C5"/>
    <mergeCell ref="D4:D5"/>
    <mergeCell ref="H4:H5"/>
  </mergeCells>
  <phoneticPr fontId="40" type="noConversion"/>
  <printOptions horizontalCentered="1"/>
  <pageMargins left="0.86597222222222203" right="0.86597222222222203" top="0.90486111111111101" bottom="0.98402777777777795" header="0.31458333333333299" footer="0.51180555555555596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C44"/>
  <sheetViews>
    <sheetView showZeros="0" workbookViewId="0">
      <selection activeCell="F4" sqref="F4"/>
    </sheetView>
  </sheetViews>
  <sheetFormatPr defaultColWidth="7" defaultRowHeight="15"/>
  <cols>
    <col min="1" max="1" width="14.375" style="30" customWidth="1"/>
    <col min="2" max="2" width="54.125" style="25" customWidth="1"/>
    <col min="3" max="3" width="15.125" style="31" customWidth="1"/>
    <col min="4" max="4" width="7" style="28"/>
    <col min="5" max="6" width="12.375" style="28" customWidth="1"/>
    <col min="7" max="7" width="19.625" style="28" customWidth="1"/>
    <col min="8" max="16384" width="7" style="28"/>
  </cols>
  <sheetData>
    <row r="1" spans="1:3" ht="33.950000000000003" customHeight="1">
      <c r="A1" s="22" t="s">
        <v>576</v>
      </c>
      <c r="B1" s="22"/>
      <c r="C1" s="22"/>
    </row>
    <row r="2" spans="1:3" s="25" customFormat="1" ht="21" customHeight="1">
      <c r="A2" s="32"/>
      <c r="B2" s="33"/>
      <c r="C2" s="34" t="s">
        <v>1</v>
      </c>
    </row>
    <row r="3" spans="1:3" s="79" customFormat="1" ht="15" customHeight="1">
      <c r="A3" s="9" t="s">
        <v>140</v>
      </c>
      <c r="B3" s="5" t="s">
        <v>141</v>
      </c>
      <c r="C3" s="3" t="s">
        <v>5</v>
      </c>
    </row>
    <row r="4" spans="1:3" s="30" customFormat="1" ht="15" customHeight="1">
      <c r="A4" s="7" t="s">
        <v>140</v>
      </c>
      <c r="B4" s="6"/>
      <c r="C4" s="1"/>
    </row>
    <row r="5" spans="1:3" s="80" customFormat="1" ht="19.5" customHeight="1">
      <c r="A5" s="81">
        <v>208</v>
      </c>
      <c r="B5" s="82" t="s">
        <v>266</v>
      </c>
      <c r="C5" s="83">
        <v>1</v>
      </c>
    </row>
    <row r="6" spans="1:3" s="30" customFormat="1" ht="19.5" customHeight="1">
      <c r="A6" s="84">
        <v>20822</v>
      </c>
      <c r="B6" s="85" t="s">
        <v>577</v>
      </c>
      <c r="C6" s="86">
        <v>1</v>
      </c>
    </row>
    <row r="7" spans="1:3" s="30" customFormat="1" ht="19.5" customHeight="1">
      <c r="A7" s="84">
        <v>2082201</v>
      </c>
      <c r="B7" s="85" t="s">
        <v>578</v>
      </c>
      <c r="C7" s="86">
        <v>1</v>
      </c>
    </row>
    <row r="8" spans="1:3" s="80" customFormat="1" ht="19.5" customHeight="1">
      <c r="A8" s="87" t="s">
        <v>401</v>
      </c>
      <c r="B8" s="83" t="s">
        <v>402</v>
      </c>
      <c r="C8" s="83">
        <v>30405</v>
      </c>
    </row>
    <row r="9" spans="1:3" s="25" customFormat="1" ht="19.5" customHeight="1">
      <c r="A9" s="88" t="s">
        <v>579</v>
      </c>
      <c r="B9" s="89" t="s">
        <v>580</v>
      </c>
      <c r="C9" s="89">
        <v>27490</v>
      </c>
    </row>
    <row r="10" spans="1:3" s="27" customFormat="1" ht="19.5" customHeight="1">
      <c r="A10" s="90" t="s">
        <v>581</v>
      </c>
      <c r="B10" s="86" t="s">
        <v>582</v>
      </c>
      <c r="C10" s="86">
        <v>11500</v>
      </c>
    </row>
    <row r="11" spans="1:3" s="26" customFormat="1" ht="19.5" customHeight="1">
      <c r="A11" s="90" t="s">
        <v>583</v>
      </c>
      <c r="B11" s="86" t="s">
        <v>584</v>
      </c>
      <c r="C11" s="86">
        <v>13705</v>
      </c>
    </row>
    <row r="12" spans="1:3" s="26" customFormat="1" ht="19.5" hidden="1" customHeight="1">
      <c r="A12" s="90" t="s">
        <v>585</v>
      </c>
      <c r="B12" s="86" t="s">
        <v>586</v>
      </c>
      <c r="C12" s="86">
        <v>0</v>
      </c>
    </row>
    <row r="13" spans="1:3" s="26" customFormat="1" ht="19.5" customHeight="1">
      <c r="A13" s="88" t="s">
        <v>587</v>
      </c>
      <c r="B13" s="89" t="s">
        <v>588</v>
      </c>
      <c r="C13" s="89">
        <v>775</v>
      </c>
    </row>
    <row r="14" spans="1:3" s="26" customFormat="1" ht="19.5" hidden="1" customHeight="1">
      <c r="A14" s="90" t="s">
        <v>589</v>
      </c>
      <c r="B14" s="86" t="s">
        <v>590</v>
      </c>
      <c r="C14" s="86">
        <v>0</v>
      </c>
    </row>
    <row r="15" spans="1:3" s="26" customFormat="1" ht="19.5" hidden="1" customHeight="1">
      <c r="A15" s="90" t="s">
        <v>591</v>
      </c>
      <c r="B15" s="86" t="s">
        <v>592</v>
      </c>
      <c r="C15" s="86">
        <v>0</v>
      </c>
    </row>
    <row r="16" spans="1:3" s="26" customFormat="1" ht="19.5" hidden="1" customHeight="1">
      <c r="A16" s="90" t="s">
        <v>593</v>
      </c>
      <c r="B16" s="86" t="s">
        <v>594</v>
      </c>
      <c r="C16" s="86">
        <v>0</v>
      </c>
    </row>
    <row r="17" spans="1:3" s="26" customFormat="1" ht="19.5" hidden="1" customHeight="1">
      <c r="A17" s="88" t="s">
        <v>595</v>
      </c>
      <c r="B17" s="89" t="s">
        <v>596</v>
      </c>
      <c r="C17" s="89">
        <v>0</v>
      </c>
    </row>
    <row r="18" spans="1:3" s="26" customFormat="1" ht="19.5" customHeight="1">
      <c r="A18" s="90" t="s">
        <v>597</v>
      </c>
      <c r="B18" s="86" t="s">
        <v>598</v>
      </c>
      <c r="C18" s="86">
        <v>1510</v>
      </c>
    </row>
    <row r="19" spans="1:3" s="26" customFormat="1" ht="19.5" customHeight="1">
      <c r="A19" s="88" t="s">
        <v>599</v>
      </c>
      <c r="B19" s="89" t="s">
        <v>600</v>
      </c>
      <c r="C19" s="89">
        <v>2131</v>
      </c>
    </row>
    <row r="20" spans="1:3" s="26" customFormat="1" ht="19.5" customHeight="1">
      <c r="A20" s="90" t="s">
        <v>601</v>
      </c>
      <c r="B20" s="86" t="s">
        <v>582</v>
      </c>
      <c r="C20" s="86">
        <v>0</v>
      </c>
    </row>
    <row r="21" spans="1:3" s="26" customFormat="1" ht="19.5" customHeight="1">
      <c r="A21" s="90" t="s">
        <v>602</v>
      </c>
      <c r="B21" s="86" t="s">
        <v>584</v>
      </c>
      <c r="C21" s="86">
        <v>2131</v>
      </c>
    </row>
    <row r="22" spans="1:3" s="26" customFormat="1" ht="19.5" customHeight="1">
      <c r="A22" s="90" t="s">
        <v>603</v>
      </c>
      <c r="B22" s="86" t="s">
        <v>604</v>
      </c>
      <c r="C22" s="86">
        <v>284</v>
      </c>
    </row>
    <row r="23" spans="1:3" s="27" customFormat="1" ht="19.5" customHeight="1">
      <c r="A23" s="88" t="s">
        <v>603</v>
      </c>
      <c r="B23" s="89" t="s">
        <v>604</v>
      </c>
      <c r="C23" s="89">
        <v>284</v>
      </c>
    </row>
    <row r="24" spans="1:3" s="26" customFormat="1" ht="19.5" customHeight="1">
      <c r="A24" s="90" t="s">
        <v>605</v>
      </c>
      <c r="B24" s="86" t="s">
        <v>606</v>
      </c>
      <c r="C24" s="86">
        <v>300</v>
      </c>
    </row>
    <row r="25" spans="1:3" s="26" customFormat="1" ht="19.5" customHeight="1">
      <c r="A25" s="90" t="s">
        <v>607</v>
      </c>
      <c r="B25" s="86" t="s">
        <v>608</v>
      </c>
      <c r="C25" s="86">
        <v>0</v>
      </c>
    </row>
    <row r="26" spans="1:3" s="27" customFormat="1" ht="19.5" customHeight="1">
      <c r="A26" s="90" t="s">
        <v>609</v>
      </c>
      <c r="B26" s="86" t="s">
        <v>610</v>
      </c>
      <c r="C26" s="86">
        <v>300</v>
      </c>
    </row>
    <row r="27" spans="1:3" s="26" customFormat="1" ht="19.5" customHeight="1">
      <c r="A27" s="88" t="s">
        <v>611</v>
      </c>
      <c r="B27" s="89" t="s">
        <v>612</v>
      </c>
      <c r="C27" s="89">
        <v>200</v>
      </c>
    </row>
    <row r="28" spans="1:3" s="27" customFormat="1" ht="19.5" customHeight="1">
      <c r="A28" s="90" t="s">
        <v>613</v>
      </c>
      <c r="B28" s="86" t="s">
        <v>614</v>
      </c>
      <c r="C28" s="86">
        <v>200</v>
      </c>
    </row>
    <row r="29" spans="1:3" s="27" customFormat="1" ht="19.5" customHeight="1">
      <c r="A29" s="87" t="s">
        <v>498</v>
      </c>
      <c r="B29" s="83" t="s">
        <v>134</v>
      </c>
      <c r="C29" s="83">
        <f>SUM(C33:C35)</f>
        <v>2</v>
      </c>
    </row>
    <row r="30" spans="1:3" s="27" customFormat="1" ht="19.5" hidden="1" customHeight="1">
      <c r="A30" s="90" t="s">
        <v>615</v>
      </c>
      <c r="B30" s="86" t="s">
        <v>616</v>
      </c>
      <c r="C30" s="86">
        <v>0</v>
      </c>
    </row>
    <row r="31" spans="1:3" ht="19.5" hidden="1" customHeight="1">
      <c r="A31" s="88" t="s">
        <v>617</v>
      </c>
      <c r="B31" s="89" t="s">
        <v>618</v>
      </c>
      <c r="C31" s="89">
        <v>0</v>
      </c>
    </row>
    <row r="32" spans="1:3" ht="19.5" customHeight="1">
      <c r="A32" s="90" t="s">
        <v>619</v>
      </c>
      <c r="B32" s="86" t="s">
        <v>620</v>
      </c>
      <c r="C32" s="86">
        <v>0</v>
      </c>
    </row>
    <row r="33" spans="1:3" ht="19.5" customHeight="1">
      <c r="A33" s="90" t="s">
        <v>621</v>
      </c>
      <c r="B33" s="86" t="s">
        <v>622</v>
      </c>
      <c r="C33" s="86">
        <v>2</v>
      </c>
    </row>
    <row r="34" spans="1:3" ht="19.5" hidden="1" customHeight="1">
      <c r="A34" s="90" t="s">
        <v>623</v>
      </c>
      <c r="B34" s="86" t="s">
        <v>624</v>
      </c>
      <c r="C34" s="86">
        <v>0</v>
      </c>
    </row>
    <row r="35" spans="1:3" ht="19.5" hidden="1" customHeight="1">
      <c r="A35" s="88" t="s">
        <v>625</v>
      </c>
      <c r="B35" s="89" t="s">
        <v>626</v>
      </c>
      <c r="C35" s="89">
        <v>0</v>
      </c>
    </row>
    <row r="36" spans="1:3" s="29" customFormat="1" ht="19.5" customHeight="1">
      <c r="A36" s="91">
        <v>230</v>
      </c>
      <c r="B36" s="92" t="s">
        <v>627</v>
      </c>
      <c r="C36" s="92">
        <v>7500</v>
      </c>
    </row>
    <row r="37" spans="1:3" ht="19.5" customHeight="1">
      <c r="A37" s="88">
        <v>2300802</v>
      </c>
      <c r="B37" s="89" t="s">
        <v>628</v>
      </c>
      <c r="C37" s="89">
        <v>7500</v>
      </c>
    </row>
    <row r="38" spans="1:3" s="29" customFormat="1" ht="19.5" customHeight="1">
      <c r="A38" s="87">
        <v>231</v>
      </c>
      <c r="B38" s="83" t="s">
        <v>135</v>
      </c>
      <c r="C38" s="83">
        <v>800</v>
      </c>
    </row>
    <row r="39" spans="1:3" ht="19.5" customHeight="1">
      <c r="A39" s="90" t="s">
        <v>629</v>
      </c>
      <c r="B39" s="86" t="s">
        <v>630</v>
      </c>
      <c r="C39" s="86">
        <v>800</v>
      </c>
    </row>
    <row r="40" spans="1:3" ht="19.5" customHeight="1">
      <c r="A40" s="90" t="s">
        <v>631</v>
      </c>
      <c r="B40" s="86" t="s">
        <v>632</v>
      </c>
      <c r="C40" s="86">
        <v>800</v>
      </c>
    </row>
    <row r="41" spans="1:3" s="29" customFormat="1" ht="19.5" customHeight="1">
      <c r="A41" s="91" t="s">
        <v>501</v>
      </c>
      <c r="B41" s="92" t="s">
        <v>136</v>
      </c>
      <c r="C41" s="92">
        <v>1500</v>
      </c>
    </row>
    <row r="42" spans="1:3" ht="19.5" customHeight="1">
      <c r="A42" s="90" t="s">
        <v>633</v>
      </c>
      <c r="B42" s="86" t="s">
        <v>634</v>
      </c>
      <c r="C42" s="86">
        <v>1500</v>
      </c>
    </row>
    <row r="43" spans="1:3" ht="19.5" customHeight="1">
      <c r="A43" s="90" t="s">
        <v>631</v>
      </c>
      <c r="B43" s="86" t="s">
        <v>635</v>
      </c>
      <c r="C43" s="86">
        <v>1500</v>
      </c>
    </row>
    <row r="44" spans="1:3" s="29" customFormat="1" ht="19.5" customHeight="1">
      <c r="A44" s="23" t="s">
        <v>112</v>
      </c>
      <c r="B44" s="17"/>
      <c r="C44" s="93">
        <f>C5+C8+C29+C38+C41+C36</f>
        <v>40208</v>
      </c>
    </row>
  </sheetData>
  <mergeCells count="5">
    <mergeCell ref="A1:C1"/>
    <mergeCell ref="A44:B44"/>
    <mergeCell ref="A3:A4"/>
    <mergeCell ref="B3:B4"/>
    <mergeCell ref="C3:C4"/>
  </mergeCells>
  <phoneticPr fontId="40" type="noConversion"/>
  <printOptions horizontalCentered="1"/>
  <pageMargins left="0.78680555555555598" right="0.78680555555555598" top="0.98402777777777795" bottom="0.98402777777777795" header="0.51180555555555596" footer="0.51180555555555596"/>
  <pageSetup paperSize="9" scale="95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E37"/>
  <sheetViews>
    <sheetView showZeros="0" workbookViewId="0">
      <selection activeCell="A4" sqref="A4:C37"/>
    </sheetView>
  </sheetViews>
  <sheetFormatPr defaultColWidth="9" defaultRowHeight="15.75"/>
  <cols>
    <col min="1" max="1" width="17.125" style="56" customWidth="1"/>
    <col min="2" max="2" width="45.125" style="57" customWidth="1"/>
    <col min="3" max="3" width="17.25" style="58" customWidth="1"/>
    <col min="4" max="16384" width="9" style="56"/>
  </cols>
  <sheetData>
    <row r="1" spans="1:5" ht="39" customHeight="1">
      <c r="A1" s="22" t="s">
        <v>636</v>
      </c>
      <c r="B1" s="196"/>
      <c r="C1" s="22"/>
    </row>
    <row r="2" spans="1:5" s="52" customFormat="1" ht="24" customHeight="1">
      <c r="A2" s="59"/>
      <c r="B2" s="60"/>
      <c r="C2" s="61" t="s">
        <v>1</v>
      </c>
    </row>
    <row r="3" spans="1:5" s="53" customFormat="1" ht="33" customHeight="1">
      <c r="A3" s="62" t="s">
        <v>140</v>
      </c>
      <c r="B3" s="63" t="s">
        <v>637</v>
      </c>
      <c r="C3" s="64" t="s">
        <v>5</v>
      </c>
    </row>
    <row r="4" spans="1:5" s="53" customFormat="1" ht="19.5" customHeight="1">
      <c r="A4" s="65" t="s">
        <v>638</v>
      </c>
      <c r="B4" s="66" t="s">
        <v>639</v>
      </c>
      <c r="C4" s="67">
        <f>C5+C6+C7+C8</f>
        <v>17122</v>
      </c>
      <c r="E4" s="68"/>
    </row>
    <row r="5" spans="1:5" s="54" customFormat="1" ht="19.5" customHeight="1">
      <c r="A5" s="50" t="s">
        <v>640</v>
      </c>
      <c r="B5" s="69" t="s">
        <v>641</v>
      </c>
      <c r="C5" s="70">
        <v>5518</v>
      </c>
      <c r="E5" s="71"/>
    </row>
    <row r="6" spans="1:5" s="53" customFormat="1" ht="19.5" customHeight="1">
      <c r="A6" s="50" t="s">
        <v>642</v>
      </c>
      <c r="B6" s="72" t="s">
        <v>643</v>
      </c>
      <c r="C6" s="73">
        <v>0</v>
      </c>
    </row>
    <row r="7" spans="1:5" s="54" customFormat="1" ht="19.5" customHeight="1">
      <c r="A7" s="50" t="s">
        <v>644</v>
      </c>
      <c r="B7" s="69" t="s">
        <v>645</v>
      </c>
      <c r="C7" s="70">
        <v>20</v>
      </c>
      <c r="E7" s="71"/>
    </row>
    <row r="8" spans="1:5" s="54" customFormat="1" ht="19.5" customHeight="1">
      <c r="A8" s="50" t="s">
        <v>646</v>
      </c>
      <c r="B8" s="69" t="s">
        <v>647</v>
      </c>
      <c r="C8" s="73">
        <v>11584</v>
      </c>
      <c r="E8" s="71"/>
    </row>
    <row r="9" spans="1:5" s="54" customFormat="1" ht="19.5" hidden="1" customHeight="1">
      <c r="A9" s="50" t="s">
        <v>648</v>
      </c>
      <c r="B9" s="69" t="s">
        <v>649</v>
      </c>
      <c r="C9" s="73">
        <f>C10+C11+C12+C13</f>
        <v>0</v>
      </c>
    </row>
    <row r="10" spans="1:5" s="54" customFormat="1" ht="19.5" hidden="1" customHeight="1">
      <c r="A10" s="50" t="s">
        <v>640</v>
      </c>
      <c r="B10" s="69" t="s">
        <v>650</v>
      </c>
      <c r="C10" s="73"/>
    </row>
    <row r="11" spans="1:5" s="54" customFormat="1" ht="19.5" hidden="1" customHeight="1">
      <c r="A11" s="50" t="s">
        <v>642</v>
      </c>
      <c r="B11" s="69" t="s">
        <v>651</v>
      </c>
      <c r="C11" s="73"/>
    </row>
    <row r="12" spans="1:5" s="54" customFormat="1" ht="19.5" hidden="1" customHeight="1">
      <c r="A12" s="50" t="s">
        <v>644</v>
      </c>
      <c r="B12" s="69" t="s">
        <v>652</v>
      </c>
      <c r="C12" s="73"/>
    </row>
    <row r="13" spans="1:5" s="54" customFormat="1" ht="19.5" hidden="1" customHeight="1">
      <c r="A13" s="50" t="s">
        <v>646</v>
      </c>
      <c r="B13" s="69" t="s">
        <v>653</v>
      </c>
      <c r="C13" s="73"/>
    </row>
    <row r="14" spans="1:5" s="53" customFormat="1" ht="19.5" customHeight="1">
      <c r="A14" s="65" t="s">
        <v>654</v>
      </c>
      <c r="B14" s="74" t="s">
        <v>655</v>
      </c>
      <c r="C14" s="67">
        <f>C15+C16+C17</f>
        <v>3159</v>
      </c>
    </row>
    <row r="15" spans="1:5" s="54" customFormat="1" ht="19.5" customHeight="1">
      <c r="A15" s="50" t="s">
        <v>656</v>
      </c>
      <c r="B15" s="75" t="s">
        <v>657</v>
      </c>
      <c r="C15" s="70">
        <v>3109</v>
      </c>
    </row>
    <row r="16" spans="1:5" s="54" customFormat="1" ht="19.5" customHeight="1">
      <c r="A16" s="50" t="s">
        <v>658</v>
      </c>
      <c r="B16" s="69" t="s">
        <v>659</v>
      </c>
      <c r="C16" s="70">
        <v>50</v>
      </c>
    </row>
    <row r="17" spans="1:3" s="54" customFormat="1" ht="19.5" customHeight="1">
      <c r="A17" s="50" t="s">
        <v>660</v>
      </c>
      <c r="B17" s="69" t="s">
        <v>661</v>
      </c>
      <c r="C17" s="73">
        <v>0</v>
      </c>
    </row>
    <row r="18" spans="1:3" s="53" customFormat="1" ht="19.5" customHeight="1">
      <c r="A18" s="65" t="s">
        <v>662</v>
      </c>
      <c r="B18" s="66" t="s">
        <v>663</v>
      </c>
      <c r="C18" s="67">
        <f>C19+C20</f>
        <v>0</v>
      </c>
    </row>
    <row r="19" spans="1:3" s="54" customFormat="1" ht="19.5" customHeight="1">
      <c r="A19" s="50" t="s">
        <v>664</v>
      </c>
      <c r="B19" s="69" t="s">
        <v>665</v>
      </c>
      <c r="C19" s="73"/>
    </row>
    <row r="20" spans="1:3" s="54" customFormat="1" ht="19.5" customHeight="1">
      <c r="A20" s="50" t="s">
        <v>666</v>
      </c>
      <c r="B20" s="69" t="s">
        <v>667</v>
      </c>
      <c r="C20" s="73"/>
    </row>
    <row r="21" spans="1:3" s="53" customFormat="1" ht="19.5" customHeight="1">
      <c r="A21" s="65" t="s">
        <v>668</v>
      </c>
      <c r="B21" s="66" t="s">
        <v>669</v>
      </c>
      <c r="C21" s="67">
        <f>C22+C23+C24</f>
        <v>71</v>
      </c>
    </row>
    <row r="22" spans="1:3" ht="19.5" customHeight="1">
      <c r="A22" s="50" t="s">
        <v>670</v>
      </c>
      <c r="B22" s="69" t="s">
        <v>671</v>
      </c>
      <c r="C22" s="70">
        <v>70</v>
      </c>
    </row>
    <row r="23" spans="1:3" ht="19.5" customHeight="1">
      <c r="A23" s="50" t="s">
        <v>672</v>
      </c>
      <c r="B23" s="69" t="s">
        <v>673</v>
      </c>
      <c r="C23" s="70">
        <v>1</v>
      </c>
    </row>
    <row r="24" spans="1:3" ht="19.5" customHeight="1">
      <c r="A24" s="50" t="s">
        <v>674</v>
      </c>
      <c r="B24" s="69" t="s">
        <v>675</v>
      </c>
      <c r="C24" s="73">
        <v>0</v>
      </c>
    </row>
    <row r="25" spans="1:3" s="55" customFormat="1" ht="19.5" customHeight="1">
      <c r="A25" s="65" t="s">
        <v>676</v>
      </c>
      <c r="B25" s="66" t="s">
        <v>677</v>
      </c>
      <c r="C25" s="67">
        <f>C26+C27+C28</f>
        <v>760</v>
      </c>
    </row>
    <row r="26" spans="1:3" ht="19.5" customHeight="1">
      <c r="A26" s="50" t="s">
        <v>678</v>
      </c>
      <c r="B26" s="69" t="s">
        <v>679</v>
      </c>
      <c r="C26" s="70">
        <v>181</v>
      </c>
    </row>
    <row r="27" spans="1:3" ht="19.5" customHeight="1">
      <c r="A27" s="50" t="s">
        <v>680</v>
      </c>
      <c r="B27" s="76" t="s">
        <v>681</v>
      </c>
      <c r="C27" s="70">
        <v>554</v>
      </c>
    </row>
    <row r="28" spans="1:3" ht="19.5" customHeight="1">
      <c r="A28" s="50" t="s">
        <v>682</v>
      </c>
      <c r="B28" s="76" t="s">
        <v>683</v>
      </c>
      <c r="C28" s="70">
        <v>25</v>
      </c>
    </row>
    <row r="29" spans="1:3" s="55" customFormat="1" ht="19.5" customHeight="1">
      <c r="A29" s="65" t="s">
        <v>684</v>
      </c>
      <c r="B29" s="77" t="s">
        <v>685</v>
      </c>
      <c r="C29" s="67">
        <f>C30+C31+C32</f>
        <v>4111</v>
      </c>
    </row>
    <row r="30" spans="1:3" ht="19.5" customHeight="1">
      <c r="A30" s="50" t="s">
        <v>686</v>
      </c>
      <c r="B30" s="76" t="s">
        <v>687</v>
      </c>
      <c r="C30" s="78">
        <v>1169</v>
      </c>
    </row>
    <row r="31" spans="1:3" ht="19.5" customHeight="1">
      <c r="A31" s="50" t="s">
        <v>688</v>
      </c>
      <c r="B31" s="76" t="s">
        <v>689</v>
      </c>
      <c r="C31" s="70">
        <v>2930</v>
      </c>
    </row>
    <row r="32" spans="1:3" ht="19.5" customHeight="1">
      <c r="A32" s="50" t="s">
        <v>690</v>
      </c>
      <c r="B32" s="76" t="s">
        <v>691</v>
      </c>
      <c r="C32" s="70">
        <v>12</v>
      </c>
    </row>
    <row r="33" spans="1:3" s="55" customFormat="1" ht="19.5" customHeight="1">
      <c r="A33" s="65" t="s">
        <v>692</v>
      </c>
      <c r="B33" s="66" t="s">
        <v>693</v>
      </c>
      <c r="C33" s="67">
        <f>C34+C35+C36</f>
        <v>1966</v>
      </c>
    </row>
    <row r="34" spans="1:3" ht="19.5" customHeight="1">
      <c r="A34" s="50" t="s">
        <v>694</v>
      </c>
      <c r="B34" s="69" t="s">
        <v>695</v>
      </c>
      <c r="C34" s="70">
        <v>592</v>
      </c>
    </row>
    <row r="35" spans="1:3" ht="19.5" customHeight="1">
      <c r="A35" s="50" t="s">
        <v>696</v>
      </c>
      <c r="B35" s="69" t="s">
        <v>697</v>
      </c>
      <c r="C35" s="70">
        <v>1353</v>
      </c>
    </row>
    <row r="36" spans="1:3" ht="19.5" customHeight="1">
      <c r="A36" s="50" t="s">
        <v>698</v>
      </c>
      <c r="B36" s="69" t="s">
        <v>699</v>
      </c>
      <c r="C36" s="70">
        <v>21</v>
      </c>
    </row>
    <row r="37" spans="1:3" s="53" customFormat="1" ht="19.5" customHeight="1">
      <c r="A37" s="197" t="s">
        <v>112</v>
      </c>
      <c r="B37" s="198"/>
      <c r="C37" s="67">
        <f>C4+C9+C14+C18+C29+C33+C21+C25</f>
        <v>27189</v>
      </c>
    </row>
  </sheetData>
  <mergeCells count="2">
    <mergeCell ref="A1:C1"/>
    <mergeCell ref="A37:B37"/>
  </mergeCells>
  <phoneticPr fontId="40" type="noConversion"/>
  <printOptions horizontalCentered="1"/>
  <pageMargins left="0.78680555555555598" right="0.78680555555555598" top="0.98402777777777795" bottom="0.98402777777777795" header="0.51180555555555596" footer="0.51180555555555596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I43"/>
  <sheetViews>
    <sheetView showZeros="0" tabSelected="1" topLeftCell="A30" workbookViewId="0">
      <selection activeCell="D43" sqref="D43"/>
    </sheetView>
  </sheetViews>
  <sheetFormatPr defaultColWidth="7" defaultRowHeight="15"/>
  <cols>
    <col min="1" max="1" width="15.625" style="30" customWidth="1"/>
    <col min="2" max="2" width="49.125" style="25" customWidth="1"/>
    <col min="3" max="3" width="18.875" style="31" customWidth="1"/>
    <col min="4" max="4" width="10.375" style="25" customWidth="1"/>
    <col min="5" max="16384" width="7" style="28"/>
  </cols>
  <sheetData>
    <row r="1" spans="1:4" ht="32.25" customHeight="1">
      <c r="A1" s="22" t="s">
        <v>700</v>
      </c>
      <c r="B1" s="22"/>
      <c r="C1" s="22"/>
    </row>
    <row r="2" spans="1:4" s="25" customFormat="1" ht="27.75" customHeight="1">
      <c r="A2" s="32"/>
      <c r="B2" s="33"/>
      <c r="C2" s="34" t="s">
        <v>1</v>
      </c>
    </row>
    <row r="3" spans="1:4" s="26" customFormat="1" ht="19.5" customHeight="1">
      <c r="A3" s="35" t="s">
        <v>140</v>
      </c>
      <c r="B3" s="36" t="s">
        <v>701</v>
      </c>
      <c r="C3" s="37" t="s">
        <v>702</v>
      </c>
    </row>
    <row r="4" spans="1:4" s="26" customFormat="1" ht="19.5" customHeight="1">
      <c r="A4" s="38" t="s">
        <v>703</v>
      </c>
      <c r="B4" s="39" t="s">
        <v>704</v>
      </c>
      <c r="C4" s="40">
        <f>C5+C15+C19+C24+C27+C31+C33</f>
        <v>25879</v>
      </c>
    </row>
    <row r="5" spans="1:4" s="26" customFormat="1" ht="19.5" customHeight="1">
      <c r="A5" s="41" t="s">
        <v>705</v>
      </c>
      <c r="B5" s="42" t="s">
        <v>706</v>
      </c>
      <c r="C5" s="43">
        <f>C6+C8+C9</f>
        <v>17122</v>
      </c>
      <c r="D5" s="44"/>
    </row>
    <row r="6" spans="1:4" s="26" customFormat="1" ht="19.5" customHeight="1">
      <c r="A6" s="41" t="s">
        <v>707</v>
      </c>
      <c r="B6" s="42" t="s">
        <v>708</v>
      </c>
      <c r="C6" s="43">
        <v>16301</v>
      </c>
      <c r="D6" s="44"/>
    </row>
    <row r="7" spans="1:4" s="26" customFormat="1" ht="19.5" customHeight="1">
      <c r="A7" s="41" t="s">
        <v>709</v>
      </c>
      <c r="B7" s="42" t="s">
        <v>710</v>
      </c>
      <c r="C7" s="43"/>
      <c r="D7" s="44"/>
    </row>
    <row r="8" spans="1:4" s="26" customFormat="1" ht="19.5" customHeight="1">
      <c r="A8" s="41" t="s">
        <v>711</v>
      </c>
      <c r="B8" s="42" t="s">
        <v>712</v>
      </c>
      <c r="C8" s="43">
        <v>756</v>
      </c>
      <c r="D8" s="44"/>
    </row>
    <row r="9" spans="1:4" s="26" customFormat="1" ht="19.5" customHeight="1">
      <c r="A9" s="41" t="s">
        <v>713</v>
      </c>
      <c r="B9" s="42" t="s">
        <v>714</v>
      </c>
      <c r="C9" s="43">
        <v>65</v>
      </c>
      <c r="D9" s="44"/>
    </row>
    <row r="10" spans="1:4" s="27" customFormat="1" ht="19.5" hidden="1" customHeight="1">
      <c r="A10" s="45" t="s">
        <v>715</v>
      </c>
      <c r="B10" s="46" t="s">
        <v>716</v>
      </c>
      <c r="C10" s="47">
        <f>C11+C12+C13+C14</f>
        <v>0</v>
      </c>
      <c r="D10" s="48"/>
    </row>
    <row r="11" spans="1:4" s="26" customFormat="1" ht="19.5" hidden="1" customHeight="1">
      <c r="A11" s="41" t="s">
        <v>717</v>
      </c>
      <c r="B11" s="42" t="s">
        <v>718</v>
      </c>
      <c r="C11" s="43"/>
      <c r="D11" s="44"/>
    </row>
    <row r="12" spans="1:4" s="26" customFormat="1" ht="19.5" hidden="1" customHeight="1">
      <c r="A12" s="41" t="s">
        <v>719</v>
      </c>
      <c r="B12" s="42" t="s">
        <v>720</v>
      </c>
      <c r="C12" s="43"/>
      <c r="D12" s="44"/>
    </row>
    <row r="13" spans="1:4" s="26" customFormat="1" ht="19.5" hidden="1" customHeight="1">
      <c r="A13" s="41" t="s">
        <v>721</v>
      </c>
      <c r="B13" s="42" t="s">
        <v>722</v>
      </c>
      <c r="C13" s="43"/>
      <c r="D13" s="44"/>
    </row>
    <row r="14" spans="1:4" s="26" customFormat="1" ht="19.5" hidden="1" customHeight="1">
      <c r="A14" s="41" t="s">
        <v>723</v>
      </c>
      <c r="B14" s="42" t="s">
        <v>724</v>
      </c>
      <c r="C14" s="43"/>
      <c r="D14" s="44"/>
    </row>
    <row r="15" spans="1:4" s="26" customFormat="1" ht="19.5" customHeight="1">
      <c r="A15" s="41" t="s">
        <v>725</v>
      </c>
      <c r="B15" s="42" t="s">
        <v>726</v>
      </c>
      <c r="C15" s="43">
        <f>C16+C17+C18</f>
        <v>3024</v>
      </c>
      <c r="D15" s="44"/>
    </row>
    <row r="16" spans="1:4" s="26" customFormat="1" ht="19.5" customHeight="1">
      <c r="A16" s="41" t="s">
        <v>727</v>
      </c>
      <c r="B16" s="42" t="s">
        <v>728</v>
      </c>
      <c r="C16" s="49">
        <v>1758</v>
      </c>
      <c r="D16" s="44"/>
    </row>
    <row r="17" spans="1:9" s="26" customFormat="1" ht="19.5" customHeight="1">
      <c r="A17" s="41" t="s">
        <v>729</v>
      </c>
      <c r="B17" s="42" t="s">
        <v>730</v>
      </c>
      <c r="C17" s="43">
        <v>1249</v>
      </c>
      <c r="D17" s="44"/>
    </row>
    <row r="18" spans="1:9" s="26" customFormat="1" ht="19.5" customHeight="1">
      <c r="A18" s="41" t="s">
        <v>731</v>
      </c>
      <c r="B18" s="42" t="s">
        <v>732</v>
      </c>
      <c r="C18" s="43">
        <v>17</v>
      </c>
      <c r="D18" s="44"/>
    </row>
    <row r="19" spans="1:9" s="26" customFormat="1" ht="19.5" customHeight="1">
      <c r="A19" s="41" t="s">
        <v>733</v>
      </c>
      <c r="B19" s="42" t="s">
        <v>734</v>
      </c>
      <c r="C19" s="43">
        <f>C20+C21+C22+C23</f>
        <v>0</v>
      </c>
      <c r="D19" s="44"/>
    </row>
    <row r="20" spans="1:9" s="26" customFormat="1" ht="19.5" customHeight="1">
      <c r="A20" s="41" t="s">
        <v>735</v>
      </c>
      <c r="B20" s="42" t="s">
        <v>736</v>
      </c>
      <c r="C20" s="43"/>
      <c r="D20" s="44"/>
      <c r="G20" s="199"/>
      <c r="H20" s="200"/>
      <c r="I20" s="201"/>
    </row>
    <row r="21" spans="1:9" s="26" customFormat="1" ht="19.5" customHeight="1">
      <c r="A21" s="41" t="s">
        <v>737</v>
      </c>
      <c r="B21" s="42" t="s">
        <v>738</v>
      </c>
      <c r="C21" s="43"/>
      <c r="D21" s="44"/>
    </row>
    <row r="22" spans="1:9" s="26" customFormat="1" ht="19.5" customHeight="1">
      <c r="A22" s="41" t="s">
        <v>739</v>
      </c>
      <c r="B22" s="42" t="s">
        <v>740</v>
      </c>
      <c r="C22" s="43"/>
      <c r="D22" s="44"/>
    </row>
    <row r="23" spans="1:9" s="26" customFormat="1" ht="19.5" customHeight="1">
      <c r="A23" s="41" t="s">
        <v>741</v>
      </c>
      <c r="B23" s="42" t="s">
        <v>742</v>
      </c>
      <c r="C23" s="43"/>
    </row>
    <row r="24" spans="1:9" ht="19.5" customHeight="1">
      <c r="A24" s="41" t="s">
        <v>743</v>
      </c>
      <c r="B24" s="42" t="s">
        <v>744</v>
      </c>
      <c r="C24" s="43">
        <f>C25+C26</f>
        <v>48</v>
      </c>
    </row>
    <row r="25" spans="1:9" ht="19.5" customHeight="1">
      <c r="A25" s="41" t="s">
        <v>745</v>
      </c>
      <c r="B25" s="42" t="s">
        <v>746</v>
      </c>
      <c r="C25" s="43">
        <v>21</v>
      </c>
    </row>
    <row r="26" spans="1:9" ht="19.5" customHeight="1">
      <c r="A26" s="41" t="s">
        <v>747</v>
      </c>
      <c r="B26" s="42" t="s">
        <v>748</v>
      </c>
      <c r="C26" s="43">
        <v>27</v>
      </c>
    </row>
    <row r="27" spans="1:9" ht="19.5" customHeight="1">
      <c r="A27" s="50" t="s">
        <v>749</v>
      </c>
      <c r="B27" s="42" t="s">
        <v>750</v>
      </c>
      <c r="C27" s="43">
        <f>C28+C29+C30</f>
        <v>542</v>
      </c>
    </row>
    <row r="28" spans="1:9" ht="19.5" customHeight="1">
      <c r="A28" s="50" t="s">
        <v>751</v>
      </c>
      <c r="B28" s="42" t="s">
        <v>752</v>
      </c>
      <c r="C28" s="43">
        <v>523</v>
      </c>
    </row>
    <row r="29" spans="1:9" ht="19.5" customHeight="1">
      <c r="A29" s="50" t="s">
        <v>753</v>
      </c>
      <c r="B29" s="42" t="s">
        <v>754</v>
      </c>
      <c r="C29" s="43">
        <v>19</v>
      </c>
    </row>
    <row r="30" spans="1:9" ht="19.5" customHeight="1">
      <c r="A30" s="50" t="s">
        <v>755</v>
      </c>
      <c r="B30" s="42" t="s">
        <v>756</v>
      </c>
      <c r="C30" s="43"/>
    </row>
    <row r="31" spans="1:9" ht="19.5" customHeight="1">
      <c r="A31" s="41" t="s">
        <v>757</v>
      </c>
      <c r="B31" s="42" t="s">
        <v>758</v>
      </c>
      <c r="C31" s="43">
        <f>C32</f>
        <v>4111</v>
      </c>
    </row>
    <row r="32" spans="1:9" ht="19.5" customHeight="1">
      <c r="A32" s="41" t="s">
        <v>759</v>
      </c>
      <c r="B32" s="42" t="s">
        <v>760</v>
      </c>
      <c r="C32" s="43">
        <v>4111</v>
      </c>
    </row>
    <row r="33" spans="1:4" ht="19.5" customHeight="1">
      <c r="A33" s="41" t="s">
        <v>761</v>
      </c>
      <c r="B33" s="42" t="s">
        <v>762</v>
      </c>
      <c r="C33" s="43">
        <f>C34+C35+C36</f>
        <v>1032</v>
      </c>
    </row>
    <row r="34" spans="1:4" ht="19.5" customHeight="1">
      <c r="A34" s="41" t="s">
        <v>763</v>
      </c>
      <c r="B34" s="42" t="s">
        <v>764</v>
      </c>
      <c r="C34" s="43">
        <v>863</v>
      </c>
    </row>
    <row r="35" spans="1:4" ht="19.5" customHeight="1">
      <c r="A35" s="41" t="s">
        <v>765</v>
      </c>
      <c r="B35" s="42" t="s">
        <v>766</v>
      </c>
      <c r="C35" s="43">
        <v>113</v>
      </c>
    </row>
    <row r="36" spans="1:4" ht="19.5" customHeight="1">
      <c r="A36" s="41" t="s">
        <v>767</v>
      </c>
      <c r="B36" s="42" t="s">
        <v>768</v>
      </c>
      <c r="C36" s="43">
        <v>56</v>
      </c>
    </row>
    <row r="37" spans="1:4" s="29" customFormat="1" ht="19.5" customHeight="1">
      <c r="A37" s="45" t="s">
        <v>769</v>
      </c>
      <c r="B37" s="46" t="s">
        <v>627</v>
      </c>
      <c r="C37" s="47">
        <v>1310</v>
      </c>
      <c r="D37" s="51"/>
    </row>
    <row r="38" spans="1:4" ht="19.5" customHeight="1">
      <c r="A38" s="41" t="s">
        <v>770</v>
      </c>
      <c r="B38" s="42" t="s">
        <v>771</v>
      </c>
      <c r="C38" s="43">
        <v>1310</v>
      </c>
    </row>
    <row r="39" spans="1:4" ht="19.5" customHeight="1">
      <c r="A39" s="41" t="s">
        <v>772</v>
      </c>
      <c r="B39" s="42" t="s">
        <v>773</v>
      </c>
      <c r="C39" s="43">
        <v>1310</v>
      </c>
    </row>
    <row r="40" spans="1:4" s="26" customFormat="1" ht="19.5" customHeight="1">
      <c r="A40" s="202" t="s">
        <v>112</v>
      </c>
      <c r="B40" s="203"/>
      <c r="C40" s="47">
        <f>C37+C4</f>
        <v>27189</v>
      </c>
      <c r="D40" s="44"/>
    </row>
    <row r="41" spans="1:4" ht="19.5" customHeight="1"/>
    <row r="42" spans="1:4" ht="15" customHeight="1">
      <c r="A42" s="28"/>
      <c r="B42" s="28"/>
      <c r="C42" s="28"/>
      <c r="D42" s="28"/>
    </row>
    <row r="43" spans="1:4" ht="15" customHeight="1">
      <c r="A43" s="28"/>
      <c r="B43" s="28"/>
      <c r="C43" s="28"/>
      <c r="D43" s="28"/>
    </row>
  </sheetData>
  <mergeCells count="3">
    <mergeCell ref="A1:C1"/>
    <mergeCell ref="G20:I20"/>
    <mergeCell ref="A40:B40"/>
  </mergeCells>
  <phoneticPr fontId="40" type="noConversion"/>
  <printOptions horizontalCentered="1"/>
  <pageMargins left="0.78680555555555598" right="0.78680555555555598" top="0.98402777777777795" bottom="0.98402777777777795" header="0.51180555555555596" footer="0.51180555555555596"/>
  <pageSetup paperSize="9" scale="9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8</vt:i4>
      </vt:variant>
    </vt:vector>
  </HeadingPairs>
  <TitlesOfParts>
    <vt:vector size="18" baseType="lpstr">
      <vt:lpstr>收支平衡表</vt:lpstr>
      <vt:lpstr>一般收入表</vt:lpstr>
      <vt:lpstr>一般支出表</vt:lpstr>
      <vt:lpstr>一般预算支出明细表</vt:lpstr>
      <vt:lpstr>基本支出表</vt:lpstr>
      <vt:lpstr>基金收支表</vt:lpstr>
      <vt:lpstr>基金支出明细表</vt:lpstr>
      <vt:lpstr>社保收入</vt:lpstr>
      <vt:lpstr>社保支出</vt:lpstr>
      <vt:lpstr>Sheet1</vt:lpstr>
      <vt:lpstr>基金支出明细表!Print_Area</vt:lpstr>
      <vt:lpstr>社保支出!Print_Area</vt:lpstr>
      <vt:lpstr>一般预算支出明细表!Print_Area</vt:lpstr>
      <vt:lpstr>基本支出表!Print_Titles</vt:lpstr>
      <vt:lpstr>基金支出明细表!Print_Titles</vt:lpstr>
      <vt:lpstr>社保收入!Print_Titles</vt:lpstr>
      <vt:lpstr>社保支出!Print_Titles</vt:lpstr>
      <vt:lpstr>一般预算支出明细表!Print_Titles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China</cp:lastModifiedBy>
  <cp:lastPrinted>2017-03-03T08:57:00Z</cp:lastPrinted>
  <dcterms:created xsi:type="dcterms:W3CDTF">2006-09-16T00:00:00Z</dcterms:created>
  <dcterms:modified xsi:type="dcterms:W3CDTF">2024-12-27T03:22:31Z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2052-10.1.0.6390</vt:lpwstr>
  </property>
</Properties>
</file>