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报告公示\修改后\唐山市住房和城乡建设局2024年度市直管老旧小区提升改造项目资金支出绩效评价报告\"/>
    </mc:Choice>
  </mc:AlternateContent>
  <xr:revisionPtr revIDLastSave="0" documentId="13_ncr:1_{3084187A-7E14-42D0-BE3B-C7741708C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附件1" sheetId="12" r:id="rId1"/>
    <sheet name="附件2预算完成情况表" sheetId="4" r:id="rId2"/>
    <sheet name="附件2-1预算完成情况明细表" sheetId="5" r:id="rId3"/>
    <sheet name="附件2-2费用情况明细表" sheetId="6" r:id="rId4"/>
    <sheet name="附件3投资完成情况汇总表" sheetId="8" r:id="rId5"/>
    <sheet name="附件3-1投资完成情况明细表" sheetId="7" r:id="rId6"/>
    <sheet name="附件3-2费用明细表" sheetId="9" r:id="rId7"/>
  </sheets>
  <definedNames>
    <definedName name="_xlnm.Print_Titles" localSheetId="0">附件1!$3:$3</definedName>
    <definedName name="_xlnm.Print_Titles" localSheetId="4">附件3投资完成情况汇总表!$1:$5</definedName>
  </definedNames>
  <calcPr calcId="191029"/>
</workbook>
</file>

<file path=xl/calcChain.xml><?xml version="1.0" encoding="utf-8"?>
<calcChain xmlns="http://schemas.openxmlformats.org/spreadsheetml/2006/main">
  <c r="G44" i="12" l="1"/>
  <c r="A41" i="12" l="1"/>
  <c r="D62" i="8" l="1"/>
  <c r="H62" i="8" s="1"/>
  <c r="L87" i="7"/>
  <c r="L86" i="7"/>
  <c r="L85" i="7"/>
  <c r="N40" i="7"/>
  <c r="N39" i="7"/>
  <c r="L40" i="7"/>
  <c r="L39" i="7"/>
  <c r="K39" i="7"/>
  <c r="K40" i="7"/>
  <c r="F40" i="7"/>
  <c r="F39" i="7"/>
  <c r="F8" i="7"/>
  <c r="E21" i="7"/>
  <c r="E8" i="7"/>
  <c r="C39" i="8"/>
  <c r="C38" i="8"/>
  <c r="C20" i="8"/>
  <c r="N20" i="7"/>
  <c r="N8" i="7" s="1"/>
  <c r="L20" i="7"/>
  <c r="M20" i="7" s="1"/>
  <c r="K20" i="7"/>
  <c r="C19" i="8"/>
  <c r="K85" i="7"/>
  <c r="K86" i="7"/>
  <c r="K87" i="7"/>
  <c r="E84" i="7"/>
  <c r="F84" i="7"/>
  <c r="K71" i="7"/>
  <c r="K72" i="7"/>
  <c r="K73" i="7"/>
  <c r="K74" i="7"/>
  <c r="K75" i="7"/>
  <c r="K63" i="7"/>
  <c r="K64" i="7"/>
  <c r="K65" i="7"/>
  <c r="K66" i="7"/>
  <c r="K67" i="7"/>
  <c r="K68" i="7"/>
  <c r="K69" i="7"/>
  <c r="K58" i="7"/>
  <c r="K59" i="7"/>
  <c r="K51" i="7"/>
  <c r="K52" i="7"/>
  <c r="K53" i="7"/>
  <c r="K54" i="7"/>
  <c r="K55" i="7"/>
  <c r="K56" i="7"/>
  <c r="K57" i="7"/>
  <c r="J39" i="8"/>
  <c r="K39" i="8" s="1"/>
  <c r="J38" i="8"/>
  <c r="K38" i="8" s="1"/>
  <c r="D20" i="8"/>
  <c r="C7" i="8"/>
  <c r="H20" i="8"/>
  <c r="H7" i="8"/>
  <c r="I38" i="8"/>
  <c r="I39" i="8"/>
  <c r="J19" i="8"/>
  <c r="J7" i="8" s="1"/>
  <c r="D19" i="8"/>
  <c r="D7" i="8" s="1"/>
  <c r="E19" i="5"/>
  <c r="E7" i="5" s="1"/>
  <c r="E39" i="5"/>
  <c r="G39" i="5" s="1"/>
  <c r="E38" i="5"/>
  <c r="E20" i="5" s="1"/>
  <c r="C7" i="5"/>
  <c r="C20" i="5"/>
  <c r="I19" i="8" l="1"/>
  <c r="G38" i="5"/>
  <c r="G20" i="5" s="1"/>
  <c r="K62" i="8"/>
  <c r="I62" i="8"/>
  <c r="M39" i="7"/>
  <c r="M85" i="7"/>
  <c r="O39" i="7"/>
  <c r="O40" i="7"/>
  <c r="M40" i="7"/>
  <c r="M86" i="7"/>
  <c r="L8" i="7"/>
  <c r="M87" i="7"/>
  <c r="O20" i="7"/>
  <c r="L84" i="7"/>
  <c r="F21" i="7"/>
  <c r="K19" i="8"/>
  <c r="J20" i="8"/>
  <c r="N21" i="7"/>
  <c r="L21" i="7"/>
  <c r="G19" i="5"/>
  <c r="G7" i="5" s="1"/>
  <c r="K10" i="7" l="1"/>
  <c r="K11" i="7"/>
  <c r="K12" i="7"/>
  <c r="K13" i="7"/>
  <c r="K14" i="7"/>
  <c r="K15" i="7"/>
  <c r="K16" i="7"/>
  <c r="K17" i="7"/>
  <c r="K18" i="7"/>
  <c r="K19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42" i="7"/>
  <c r="K43" i="7"/>
  <c r="K44" i="7"/>
  <c r="K45" i="7"/>
  <c r="K46" i="7"/>
  <c r="K47" i="7"/>
  <c r="K48" i="7"/>
  <c r="K50" i="7"/>
  <c r="K60" i="7"/>
  <c r="K61" i="7"/>
  <c r="K62" i="7"/>
  <c r="K70" i="7"/>
  <c r="K76" i="7"/>
  <c r="K77" i="7"/>
  <c r="K78" i="7"/>
  <c r="K79" i="7"/>
  <c r="K80" i="7"/>
  <c r="K82" i="7"/>
  <c r="K83" i="7"/>
  <c r="K9" i="7"/>
  <c r="O9" i="7"/>
  <c r="O10" i="7"/>
  <c r="O11" i="7"/>
  <c r="O12" i="7"/>
  <c r="O13" i="7"/>
  <c r="O14" i="7"/>
  <c r="O15" i="7"/>
  <c r="O16" i="7"/>
  <c r="O17" i="7"/>
  <c r="O18" i="7"/>
  <c r="O19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42" i="7"/>
  <c r="O43" i="7"/>
  <c r="O44" i="7"/>
  <c r="O45" i="7"/>
  <c r="O46" i="7"/>
  <c r="O47" i="7"/>
  <c r="O48" i="7"/>
  <c r="O50" i="7"/>
  <c r="O60" i="7"/>
  <c r="O61" i="7"/>
  <c r="O62" i="7"/>
  <c r="O70" i="7"/>
  <c r="O76" i="7"/>
  <c r="O77" i="7"/>
  <c r="O78" i="7"/>
  <c r="O79" i="7"/>
  <c r="O80" i="7"/>
  <c r="O82" i="7"/>
  <c r="O83" i="7"/>
  <c r="M9" i="7"/>
  <c r="M10" i="7"/>
  <c r="M11" i="7"/>
  <c r="M12" i="7"/>
  <c r="M13" i="7"/>
  <c r="M14" i="7"/>
  <c r="M15" i="7"/>
  <c r="M16" i="7"/>
  <c r="M17" i="7"/>
  <c r="M18" i="7"/>
  <c r="M19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42" i="7"/>
  <c r="M43" i="7"/>
  <c r="M44" i="7"/>
  <c r="M45" i="7"/>
  <c r="M46" i="7"/>
  <c r="M47" i="7"/>
  <c r="M48" i="7"/>
  <c r="M50" i="7"/>
  <c r="M60" i="7"/>
  <c r="M61" i="7"/>
  <c r="M62" i="7"/>
  <c r="M70" i="7"/>
  <c r="M76" i="7"/>
  <c r="M77" i="7"/>
  <c r="M78" i="7"/>
  <c r="M79" i="7"/>
  <c r="M80" i="7"/>
  <c r="M82" i="7"/>
  <c r="M83" i="7"/>
  <c r="N81" i="7" l="1"/>
  <c r="F41" i="7"/>
  <c r="G41" i="7"/>
  <c r="L41" i="7"/>
  <c r="F81" i="7"/>
  <c r="L81" i="7"/>
  <c r="F49" i="7"/>
  <c r="G49" i="7"/>
  <c r="L49" i="7"/>
  <c r="G21" i="7"/>
  <c r="M8" i="7" l="1"/>
  <c r="M81" i="7"/>
  <c r="F7" i="7"/>
  <c r="F89" i="7" s="1"/>
  <c r="M49" i="7"/>
  <c r="O81" i="7"/>
  <c r="M21" i="7"/>
  <c r="M41" i="7"/>
  <c r="N41" i="7"/>
  <c r="O41" i="7" s="1"/>
  <c r="O8" i="7"/>
  <c r="O21" i="7"/>
  <c r="N49" i="7"/>
  <c r="O49" i="7" s="1"/>
  <c r="L7" i="7"/>
  <c r="L89" i="7" s="1"/>
  <c r="M89" i="7" l="1"/>
  <c r="M7" i="7"/>
  <c r="N7" i="7"/>
  <c r="E44" i="7"/>
  <c r="E41" i="7" s="1"/>
  <c r="E81" i="7"/>
  <c r="E49" i="7"/>
  <c r="O7" i="7" l="1"/>
  <c r="E7" i="7"/>
  <c r="E89" i="7" s="1"/>
  <c r="G29" i="9"/>
  <c r="G30" i="9"/>
  <c r="G31" i="9"/>
  <c r="G32" i="9"/>
  <c r="G33" i="9"/>
  <c r="G34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8" i="9"/>
  <c r="E8" i="9"/>
  <c r="N86" i="7" s="1"/>
  <c r="O86" i="7" s="1"/>
  <c r="E7" i="9"/>
  <c r="E6" i="9" s="1"/>
  <c r="N85" i="7" s="1"/>
  <c r="E27" i="9"/>
  <c r="D27" i="9"/>
  <c r="D8" i="9"/>
  <c r="G8" i="9" s="1"/>
  <c r="D6" i="9"/>
  <c r="G6" i="9" s="1"/>
  <c r="G27" i="9" l="1"/>
  <c r="N87" i="7"/>
  <c r="O87" i="7" s="1"/>
  <c r="O85" i="7"/>
  <c r="E35" i="9"/>
  <c r="D35" i="9"/>
  <c r="G7" i="9"/>
  <c r="F47" i="12"/>
  <c r="E47" i="12"/>
  <c r="L25" i="12"/>
  <c r="K25" i="12"/>
  <c r="L24" i="12"/>
  <c r="K24" i="12"/>
  <c r="L23" i="12"/>
  <c r="K23" i="12"/>
  <c r="L22" i="12"/>
  <c r="K22" i="12"/>
  <c r="L21" i="12"/>
  <c r="K21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K11" i="12"/>
  <c r="L10" i="12"/>
  <c r="K10" i="12"/>
  <c r="L9" i="12"/>
  <c r="K9" i="12"/>
  <c r="L8" i="12"/>
  <c r="K8" i="12"/>
  <c r="L7" i="12"/>
  <c r="K7" i="12"/>
  <c r="L5" i="12"/>
  <c r="K5" i="12"/>
  <c r="L4" i="12"/>
  <c r="K4" i="12"/>
  <c r="G35" i="9" l="1"/>
  <c r="N84" i="7"/>
  <c r="N89" i="7" s="1"/>
  <c r="K26" i="12"/>
  <c r="L26" i="12"/>
  <c r="J59" i="8"/>
  <c r="K59" i="8" s="1"/>
  <c r="J48" i="8"/>
  <c r="J40" i="8"/>
  <c r="K7" i="8"/>
  <c r="K8" i="8"/>
  <c r="K9" i="8"/>
  <c r="K10" i="8"/>
  <c r="K11" i="8"/>
  <c r="K12" i="8"/>
  <c r="K13" i="8"/>
  <c r="K14" i="8"/>
  <c r="K15" i="8"/>
  <c r="K16" i="8"/>
  <c r="K17" i="8"/>
  <c r="K18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41" i="8"/>
  <c r="K42" i="8"/>
  <c r="K43" i="8"/>
  <c r="K44" i="8"/>
  <c r="K45" i="8"/>
  <c r="K46" i="8"/>
  <c r="K47" i="8"/>
  <c r="K49" i="8"/>
  <c r="K50" i="8"/>
  <c r="K51" i="8"/>
  <c r="K52" i="8"/>
  <c r="K53" i="8"/>
  <c r="K54" i="8"/>
  <c r="K55" i="8"/>
  <c r="K56" i="8"/>
  <c r="K57" i="8"/>
  <c r="K58" i="8"/>
  <c r="K60" i="8"/>
  <c r="K61" i="8"/>
  <c r="I20" i="8"/>
  <c r="I7" i="8"/>
  <c r="H59" i="8"/>
  <c r="D59" i="8"/>
  <c r="C59" i="8"/>
  <c r="D48" i="8"/>
  <c r="H48" i="8"/>
  <c r="I48" i="8" s="1"/>
  <c r="C48" i="8"/>
  <c r="D40" i="8"/>
  <c r="D6" i="8" s="1"/>
  <c r="H40" i="8"/>
  <c r="I8" i="8"/>
  <c r="I9" i="8"/>
  <c r="I10" i="8"/>
  <c r="I11" i="8"/>
  <c r="I12" i="8"/>
  <c r="I13" i="8"/>
  <c r="I14" i="8"/>
  <c r="I15" i="8"/>
  <c r="I16" i="8"/>
  <c r="I17" i="8"/>
  <c r="I18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41" i="8"/>
  <c r="I42" i="8"/>
  <c r="I43" i="8"/>
  <c r="I44" i="8"/>
  <c r="I45" i="8"/>
  <c r="I46" i="8"/>
  <c r="I47" i="8"/>
  <c r="I49" i="8"/>
  <c r="I50" i="8"/>
  <c r="I51" i="8"/>
  <c r="I52" i="8"/>
  <c r="I53" i="8"/>
  <c r="I54" i="8"/>
  <c r="I55" i="8"/>
  <c r="I56" i="8"/>
  <c r="I57" i="8"/>
  <c r="I58" i="8"/>
  <c r="I60" i="8"/>
  <c r="I61" i="8"/>
  <c r="C43" i="8"/>
  <c r="C40" i="8" s="1"/>
  <c r="H27" i="6"/>
  <c r="E27" i="6"/>
  <c r="E6" i="6"/>
  <c r="E7" i="6"/>
  <c r="H7" i="6" s="1"/>
  <c r="H6" i="6" s="1"/>
  <c r="C27" i="6"/>
  <c r="C6" i="6"/>
  <c r="C16" i="6"/>
  <c r="C10" i="6"/>
  <c r="C60" i="5"/>
  <c r="C59" i="5" s="1"/>
  <c r="G59" i="5"/>
  <c r="E59" i="5"/>
  <c r="E48" i="5"/>
  <c r="G58" i="5"/>
  <c r="G56" i="5"/>
  <c r="G54" i="5"/>
  <c r="G51" i="5"/>
  <c r="C58" i="5"/>
  <c r="C56" i="5"/>
  <c r="C54" i="5"/>
  <c r="C51" i="5"/>
  <c r="G40" i="5"/>
  <c r="E40" i="5"/>
  <c r="C40" i="5"/>
  <c r="I59" i="8" l="1"/>
  <c r="C6" i="8"/>
  <c r="I40" i="8"/>
  <c r="H6" i="8"/>
  <c r="H64" i="8" s="1"/>
  <c r="K48" i="8"/>
  <c r="K40" i="8"/>
  <c r="E6" i="5"/>
  <c r="J6" i="8"/>
  <c r="C48" i="5"/>
  <c r="C6" i="5" s="1"/>
  <c r="G48" i="5"/>
  <c r="G6" i="5" s="1"/>
  <c r="C8" i="6"/>
  <c r="E8" i="6" s="1"/>
  <c r="H59" i="5"/>
  <c r="F59" i="5"/>
  <c r="J6" i="6"/>
  <c r="G6" i="6"/>
  <c r="J6" i="4"/>
  <c r="H10" i="4"/>
  <c r="E10" i="4"/>
  <c r="C10" i="4"/>
  <c r="D9" i="4" s="1"/>
  <c r="H8" i="6" l="1"/>
  <c r="H35" i="6" s="1"/>
  <c r="E35" i="6"/>
  <c r="C35" i="6"/>
  <c r="C62" i="5" s="1"/>
  <c r="E62" i="5" s="1"/>
  <c r="G10" i="4"/>
  <c r="I6" i="4"/>
  <c r="J10" i="4"/>
  <c r="I6" i="8"/>
  <c r="K6" i="8"/>
  <c r="J64" i="8"/>
  <c r="H48" i="5"/>
  <c r="F48" i="5"/>
  <c r="F40" i="5"/>
  <c r="H20" i="5"/>
  <c r="F20" i="5"/>
  <c r="H40" i="5"/>
  <c r="F7" i="5"/>
  <c r="H7" i="5"/>
  <c r="C64" i="5" l="1"/>
  <c r="D48" i="5" s="1"/>
  <c r="F62" i="5"/>
  <c r="G62" i="5"/>
  <c r="E64" i="5"/>
  <c r="K64" i="8"/>
  <c r="H6" i="5"/>
  <c r="F64" i="5"/>
  <c r="F6" i="5"/>
  <c r="D59" i="5"/>
  <c r="D6" i="5"/>
  <c r="J27" i="6"/>
  <c r="G27" i="6"/>
  <c r="J8" i="6"/>
  <c r="G8" i="6"/>
  <c r="I7" i="4"/>
  <c r="D7" i="4"/>
  <c r="J8" i="4"/>
  <c r="I8" i="4"/>
  <c r="G8" i="4"/>
  <c r="J7" i="4"/>
  <c r="G7" i="4"/>
  <c r="G6" i="4"/>
  <c r="I10" i="4" l="1"/>
  <c r="H62" i="5"/>
  <c r="G64" i="5"/>
  <c r="F27" i="6"/>
  <c r="I6" i="6"/>
  <c r="I8" i="6"/>
  <c r="I27" i="6"/>
  <c r="F6" i="6"/>
  <c r="D7" i="5"/>
  <c r="H64" i="5"/>
  <c r="D8" i="4"/>
  <c r="D6" i="4"/>
  <c r="D10" i="4" s="1"/>
  <c r="F8" i="6"/>
  <c r="F6" i="4"/>
  <c r="I35" i="6" l="1"/>
  <c r="D6" i="6"/>
  <c r="F35" i="6"/>
  <c r="F7" i="4"/>
  <c r="J35" i="6"/>
  <c r="D8" i="6"/>
  <c r="D27" i="6"/>
  <c r="G35" i="6"/>
  <c r="D40" i="5"/>
  <c r="D20" i="5"/>
  <c r="D62" i="5"/>
  <c r="F8" i="4"/>
  <c r="F10" i="4" l="1"/>
  <c r="D64" i="5"/>
  <c r="D35" i="6"/>
  <c r="D64" i="8" l="1"/>
  <c r="C64" i="8"/>
  <c r="I6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123</author>
    <author>作者</author>
  </authors>
  <commentList>
    <comment ref="E4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123:</t>
        </r>
        <r>
          <rPr>
            <sz val="9"/>
            <color indexed="81"/>
            <rFont val="宋体"/>
            <family val="3"/>
            <charset val="134"/>
          </rPr>
          <t xml:space="preserve">
按工程量会提供服务的工作量计算。完工进度%=实际完成工程量/概预算工程量×100%</t>
        </r>
      </text>
    </comment>
    <comment ref="H4" authorId="1" shapeId="0" xr:uid="{00000000-0006-0000-04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未进行结算审计的项目,填完工进度金额。
</t>
        </r>
      </text>
    </comment>
    <comment ref="I4" authorId="0" shapeId="0" xr:uid="{00000000-0006-0000-0400-000003000000}">
      <text>
        <r>
          <rPr>
            <b/>
            <sz val="9"/>
            <color indexed="81"/>
            <rFont val="宋体"/>
            <family val="3"/>
            <charset val="134"/>
          </rPr>
          <t>123:项目投资完成率=结算审计价/ 中标合同价×100%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5" authorId="1" shapeId="0" xr:uid="{00000000-0006-0000-04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支付率=支付金额/结算审计价</t>
        </r>
      </text>
    </comment>
  </commentList>
</comments>
</file>

<file path=xl/sharedStrings.xml><?xml version="1.0" encoding="utf-8"?>
<sst xmlns="http://schemas.openxmlformats.org/spreadsheetml/2006/main" count="1392" uniqueCount="699">
  <si>
    <t>二级指标</t>
  </si>
  <si>
    <t>三级指标</t>
  </si>
  <si>
    <t>资金到位率</t>
  </si>
  <si>
    <t>社会效益</t>
    <phoneticPr fontId="2" type="noConversion"/>
  </si>
  <si>
    <t>金额单位：万元</t>
  </si>
  <si>
    <t>序号</t>
  </si>
  <si>
    <t>资金级次</t>
  </si>
  <si>
    <t>预算安排</t>
  </si>
  <si>
    <t>资金拨付</t>
  </si>
  <si>
    <t>资金支出</t>
  </si>
  <si>
    <t>备注</t>
  </si>
  <si>
    <t>金额</t>
  </si>
  <si>
    <t>占比%</t>
  </si>
  <si>
    <t>支付率%</t>
  </si>
  <si>
    <t>政府债券</t>
  </si>
  <si>
    <t>合计</t>
  </si>
  <si>
    <t>中央资金</t>
    <phoneticPr fontId="2" type="noConversion"/>
  </si>
  <si>
    <t>附件2：</t>
    <phoneticPr fontId="2" type="noConversion"/>
  </si>
  <si>
    <r>
      <rPr>
        <b/>
        <sz val="12"/>
        <color theme="1"/>
        <rFont val="仿宋_GB2312"/>
        <family val="3"/>
        <charset val="134"/>
      </rPr>
      <t>金额单位：元</t>
    </r>
  </si>
  <si>
    <r>
      <rPr>
        <b/>
        <sz val="12"/>
        <color theme="1"/>
        <rFont val="仿宋_GB2312"/>
        <family val="3"/>
        <charset val="134"/>
      </rPr>
      <t>实际支付（元）</t>
    </r>
  </si>
  <si>
    <r>
      <rPr>
        <b/>
        <sz val="12"/>
        <rFont val="仿宋_GB2312"/>
        <family val="3"/>
        <charset val="134"/>
      </rPr>
      <t>金额</t>
    </r>
  </si>
  <si>
    <r>
      <rPr>
        <b/>
        <sz val="12"/>
        <rFont val="仿宋_GB2312"/>
        <family val="3"/>
        <charset val="134"/>
      </rPr>
      <t>占比</t>
    </r>
    <r>
      <rPr>
        <b/>
        <sz val="12"/>
        <rFont val="Arial Narrow"/>
        <family val="2"/>
      </rPr>
      <t>%</t>
    </r>
  </si>
  <si>
    <t>前期费用</t>
    <phoneticPr fontId="2" type="noConversion"/>
  </si>
  <si>
    <t>费用名称或内容</t>
  </si>
  <si>
    <t>预算（元）</t>
  </si>
  <si>
    <t>财政拨付（元）</t>
  </si>
  <si>
    <t>完成%</t>
  </si>
  <si>
    <r>
      <rPr>
        <b/>
        <sz val="12"/>
        <rFont val="仿宋_GB2312"/>
        <family val="3"/>
        <charset val="134"/>
      </rPr>
      <t>完成</t>
    </r>
    <r>
      <rPr>
        <b/>
        <sz val="12"/>
        <rFont val="Arial Narrow"/>
        <family val="2"/>
      </rPr>
      <t>%</t>
    </r>
  </si>
  <si>
    <t>一</t>
  </si>
  <si>
    <t>二</t>
  </si>
  <si>
    <t>三</t>
  </si>
  <si>
    <t>合 计</t>
  </si>
  <si>
    <t>附件2-2：</t>
    <phoneticPr fontId="2" type="noConversion"/>
  </si>
  <si>
    <t>项目名称</t>
  </si>
  <si>
    <t>项目招投标情况(中标价)</t>
    <phoneticPr fontId="2" type="noConversion"/>
  </si>
  <si>
    <t>项目实际完成情况</t>
  </si>
  <si>
    <t>支付金额</t>
  </si>
  <si>
    <t>单位</t>
  </si>
  <si>
    <t>工程量</t>
  </si>
  <si>
    <t>项目完成率%</t>
  </si>
  <si>
    <t>预算执行率%</t>
  </si>
  <si>
    <t>计划</t>
  </si>
  <si>
    <t>一</t>
    <phoneticPr fontId="2" type="noConversion"/>
  </si>
  <si>
    <t>建筑工程</t>
    <phoneticPr fontId="2" type="noConversion"/>
  </si>
  <si>
    <t>二</t>
    <phoneticPr fontId="2" type="noConversion"/>
  </si>
  <si>
    <t xml:space="preserve">三 </t>
    <phoneticPr fontId="2" type="noConversion"/>
  </si>
  <si>
    <t>预备费</t>
    <phoneticPr fontId="2" type="noConversion"/>
  </si>
  <si>
    <t>附件3：</t>
    <phoneticPr fontId="2" type="noConversion"/>
  </si>
  <si>
    <t>工程名称</t>
  </si>
  <si>
    <t>支付情况</t>
  </si>
  <si>
    <t>竣工</t>
  </si>
  <si>
    <t>招标控制价</t>
  </si>
  <si>
    <t>中标价（合同）</t>
  </si>
  <si>
    <t>是否验收</t>
  </si>
  <si>
    <t>是否审计</t>
  </si>
  <si>
    <t>开竣工日期</t>
  </si>
  <si>
    <t>未完成原因和改进措施</t>
  </si>
  <si>
    <t>开工</t>
  </si>
  <si>
    <t>实际完成</t>
  </si>
  <si>
    <t>合同金额</t>
  </si>
  <si>
    <t>未付款金额</t>
  </si>
  <si>
    <t>附件2-1：</t>
    <phoneticPr fontId="2" type="noConversion"/>
  </si>
  <si>
    <t>金额单位：元</t>
  </si>
  <si>
    <t>实际支付（元）</t>
  </si>
  <si>
    <t>工程预备费</t>
  </si>
  <si>
    <t>拨付（元）</t>
    <phoneticPr fontId="2" type="noConversion"/>
  </si>
  <si>
    <t>资金到位率%</t>
    <phoneticPr fontId="2" type="noConversion"/>
  </si>
  <si>
    <t>预算执行率%</t>
    <phoneticPr fontId="2" type="noConversion"/>
  </si>
  <si>
    <t>一</t>
    <phoneticPr fontId="25" type="noConversion"/>
  </si>
  <si>
    <t>工程完工进度%</t>
    <phoneticPr fontId="25" type="noConversion"/>
  </si>
  <si>
    <t>工程工期（天）</t>
    <phoneticPr fontId="25" type="noConversion"/>
  </si>
  <si>
    <t>（一）</t>
    <phoneticPr fontId="2" type="noConversion"/>
  </si>
  <si>
    <t>（二）</t>
    <phoneticPr fontId="2" type="noConversion"/>
  </si>
  <si>
    <t>（三）</t>
    <phoneticPr fontId="2" type="noConversion"/>
  </si>
  <si>
    <t>三</t>
    <phoneticPr fontId="2" type="noConversion"/>
  </si>
  <si>
    <t>1.1.1</t>
    <phoneticPr fontId="2" type="noConversion"/>
  </si>
  <si>
    <t>1.1.2</t>
  </si>
  <si>
    <t>1.1.3</t>
  </si>
  <si>
    <t>1.1.4</t>
  </si>
  <si>
    <t>1.2.1</t>
    <phoneticPr fontId="2" type="noConversion"/>
  </si>
  <si>
    <t>1.2.2</t>
  </si>
  <si>
    <t>1.2.3</t>
  </si>
  <si>
    <t>1.2.4</t>
  </si>
  <si>
    <t>1.3.1</t>
    <phoneticPr fontId="2" type="noConversion"/>
  </si>
  <si>
    <t>1.3.2</t>
  </si>
  <si>
    <t>1.3.3</t>
  </si>
  <si>
    <t>1.3.4</t>
  </si>
  <si>
    <t>资金到位率%</t>
    <phoneticPr fontId="2" type="noConversion"/>
  </si>
  <si>
    <t>预算执行%</t>
    <phoneticPr fontId="2" type="noConversion"/>
  </si>
  <si>
    <t xml:space="preserve"> 其他费用</t>
    <phoneticPr fontId="2" type="noConversion"/>
  </si>
  <si>
    <t>结算审计价</t>
    <phoneticPr fontId="25" type="noConversion"/>
  </si>
  <si>
    <t>项目投资完成率%</t>
  </si>
  <si>
    <t>付款</t>
    <phoneticPr fontId="2" type="noConversion"/>
  </si>
  <si>
    <t>金额</t>
    <phoneticPr fontId="2" type="noConversion"/>
  </si>
  <si>
    <t>付款时间</t>
    <phoneticPr fontId="2" type="noConversion"/>
  </si>
  <si>
    <t>实施单位</t>
  </si>
  <si>
    <t>支付比例%</t>
    <phoneticPr fontId="2" type="noConversion"/>
  </si>
  <si>
    <t>备注</t>
    <phoneticPr fontId="2" type="noConversion"/>
  </si>
  <si>
    <t xml:space="preserve"> 金额单位：元</t>
    <phoneticPr fontId="2" type="noConversion"/>
  </si>
  <si>
    <t>单位名称（中标、合同）</t>
  </si>
  <si>
    <t>结（决）算或合同金额</t>
    <phoneticPr fontId="2" type="noConversion"/>
  </si>
  <si>
    <t>投资完成率%</t>
    <phoneticPr fontId="25" type="noConversion"/>
  </si>
  <si>
    <t>工程细目名称</t>
    <phoneticPr fontId="25" type="noConversion"/>
  </si>
  <si>
    <t>金额单位：万元</t>
    <phoneticPr fontId="25" type="noConversion"/>
  </si>
  <si>
    <t>金额单位：元</t>
    <phoneticPr fontId="2" type="noConversion"/>
  </si>
  <si>
    <t>其他费用</t>
    <phoneticPr fontId="2" type="noConversion"/>
  </si>
  <si>
    <t>建筑工程费用</t>
    <phoneticPr fontId="2" type="noConversion"/>
  </si>
  <si>
    <t>分值</t>
  </si>
  <si>
    <t>项目检查验收情况</t>
  </si>
  <si>
    <t>预算完成率</t>
    <phoneticPr fontId="3" type="noConversion"/>
  </si>
  <si>
    <t>1.2.5</t>
  </si>
  <si>
    <t>1.2.6</t>
  </si>
  <si>
    <t>1.2.7</t>
  </si>
  <si>
    <t>1.2.8</t>
  </si>
  <si>
    <t>1.1.5</t>
  </si>
  <si>
    <t>1.1.6</t>
  </si>
  <si>
    <t>1.1.7</t>
  </si>
  <si>
    <t>1.1.8</t>
  </si>
  <si>
    <t>1.1.9</t>
  </si>
  <si>
    <t>1.1.10</t>
  </si>
  <si>
    <t>1.1.11</t>
  </si>
  <si>
    <t>2018年老旧小区基础设施改造项目S5标段</t>
  </si>
  <si>
    <t>2018年老旧小区基础设施改造项目S14标段</t>
  </si>
  <si>
    <t>2018年老旧小区基础设施改造项目S15标段</t>
  </si>
  <si>
    <t>2018年老旧小区基础设施改造项目S16标段</t>
  </si>
  <si>
    <t>2018年老旧小区基础设施改造项目S18标段</t>
  </si>
  <si>
    <t>2018年老旧小区基础设施改造项目S19标段</t>
  </si>
  <si>
    <t>2018年老旧小区基础设施改造项目S23标段</t>
  </si>
  <si>
    <t>2018年老旧小区基础设施改造项目S25标段</t>
  </si>
  <si>
    <t>2018年唐山市祥富里小区综合提升改造项目（S4标段）</t>
  </si>
  <si>
    <t>2018年唐山市祥富里小区综合提升改造项目（S6标段）</t>
  </si>
  <si>
    <t>2018年唐山市祥富里小区综合提升改造项目（S7标段）</t>
  </si>
  <si>
    <t>项目主管部门：唐山市住房和城乡建设局</t>
    <phoneticPr fontId="2" type="noConversion"/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</si>
  <si>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</si>
  <si>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</si>
  <si>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</si>
  <si>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</si>
  <si>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</si>
  <si>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</si>
  <si>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</si>
  <si>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</si>
  <si>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</si>
  <si>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</si>
  <si>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2019年市中心老旧小区提升改造工程（S6标段）</t>
  </si>
  <si>
    <t>2019年市中心老旧小区提升改造工程（S10标段）</t>
  </si>
  <si>
    <t>2019年市中心老旧小区提升改造工程（S13标段）</t>
  </si>
  <si>
    <t>2019年市中心老旧小区提升改造工程（S14标段）</t>
  </si>
  <si>
    <t>2019年市中心老旧小区提升改造工程（S27标段）</t>
  </si>
  <si>
    <t>2019年市中心老旧小区提升改造工程（S33标段）</t>
  </si>
  <si>
    <t>2019年市中心老旧小区提升改造工程（S34标段）</t>
  </si>
  <si>
    <t>2019年市中心老旧小区提升改造工程（S35标段）</t>
  </si>
  <si>
    <t>2019年市中心老旧小区提升改造工程（S36标段）</t>
  </si>
  <si>
    <t>2019年市中心老旧小区提升改造工程（S37标段）</t>
  </si>
  <si>
    <t>2019年市中心老旧小区提升改造工程（S38标段）</t>
  </si>
  <si>
    <t>2019年市中心老旧小区提升改造工程（S46标段）</t>
  </si>
  <si>
    <t>2019年新增提升改造项目S47标段</t>
  </si>
  <si>
    <t>2019年新增提升改造项目S65标段</t>
  </si>
  <si>
    <t>2019年唐山市51#小区和兴源里小区提升改造项目工程总承包 S1标段</t>
  </si>
  <si>
    <t>2019年煤医里、偏坡铁路楼、华岩铁路楼、南新西道铁路楼4个老旧小区提升改造项目</t>
  </si>
  <si>
    <t>2019年唐山站东广场周边老旧小区外立面改造工程</t>
  </si>
  <si>
    <t>2019年市中心老旧小区提升改造工程招标代理</t>
    <phoneticPr fontId="2" type="noConversion"/>
  </si>
  <si>
    <t>2019年工程项目</t>
    <phoneticPr fontId="2" type="noConversion"/>
  </si>
  <si>
    <t>2020年工程项目</t>
    <phoneticPr fontId="2" type="noConversion"/>
  </si>
  <si>
    <t>1.3.5</t>
  </si>
  <si>
    <t>1.3.6</t>
  </si>
  <si>
    <t>1.3.7</t>
  </si>
  <si>
    <t>2020 年市直管老旧小区综合提升改造项目施工 S10标段光明西里</t>
  </si>
  <si>
    <t>2020年新增祥富里等7个市直管老旧小区改造项目-祥富里、祥荣里、幸福花园、培仁里工程总承包一标段</t>
  </si>
  <si>
    <t>2020年新增祥富里等7个市直管老旧小区改造项目-祥富里、祥荣里、幸福花园、培仁里工程总承包二标段</t>
  </si>
  <si>
    <t>2020年新增祥富里等7个市直管老旧小区改造项目-祥富里、祥荣里、幸福花园、培仁里工程总承包三标段</t>
  </si>
  <si>
    <t>2020年新增祥富里等7个市直管老旧小区改造项目-祥富里、祥荣里、幸福花园、培仁里工程总承包四标段</t>
  </si>
  <si>
    <t>2020年新增祥富里等7个市直管老旧小区改造项目施工-龙泉西里</t>
  </si>
  <si>
    <t xml:space="preserve">2020年新增祥富里等7个市直管老旧小区改造项目施工-和平楼 </t>
  </si>
  <si>
    <t>（四）</t>
    <phoneticPr fontId="2" type="noConversion"/>
  </si>
  <si>
    <t>2022年工程项目</t>
    <phoneticPr fontId="2" type="noConversion"/>
  </si>
  <si>
    <t>1.4.1</t>
    <phoneticPr fontId="2" type="noConversion"/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</si>
  <si>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</si>
  <si>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</si>
  <si>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</si>
  <si>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</si>
  <si>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</si>
  <si>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</si>
  <si>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</si>
  <si>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</si>
  <si>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</si>
  <si>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2022年市直管德源里等小区提升改造项目2022年市直管德源里等小区基础配套设施改造项目施工S1红星楼</t>
  </si>
  <si>
    <t>2022年市直管德源里等小区提升改造项目2022年市直管德源里等小区基础配套设施改造项目施工S3红星楼</t>
  </si>
  <si>
    <t>2022年市直管德源里等小区提升改造项目2022年市直管德源里等小区基础配套设施改造项目施工（S4标段-燕京小区）</t>
  </si>
  <si>
    <t>2022年市直管德源里等小区提升改造项目2022年市直管德源里等小区基础配套设施改造项目施工（S5标段-燕京小区）</t>
  </si>
  <si>
    <t>2022年市直管德源里等小区提升改造项目2022年市直管德源里等小区基础配套设施改造项目施工（S6标段-燕京小区）</t>
  </si>
  <si>
    <t>2022年市直管德源里等小区提升改造项目2022年市直管德源里等小区基础配套设施改造项目施工（S7标段-部东里）</t>
  </si>
  <si>
    <t>2022年市直管德源里等小区提升改造项目2022年市直管德源里等小区基础配套设施改造项目施工(S8标段-国防楼)</t>
  </si>
  <si>
    <t>2022年市直管德源里等小区提升改造项目2022年市直管德源里等小区基础配套设施改造项目施工（S9标段-定福里）</t>
  </si>
  <si>
    <t>2022年市直管老旧小区烟道改造项目施工</t>
  </si>
  <si>
    <t>2022年市直管老旧小区围挡改造项目施工</t>
  </si>
  <si>
    <t>2023年工程项目</t>
    <phoneticPr fontId="2" type="noConversion"/>
  </si>
  <si>
    <t>（五）</t>
    <phoneticPr fontId="2" type="noConversion"/>
  </si>
  <si>
    <t>2023年驻唐部队老旧小区改造项目（基础部分）2023年驻唐部队老旧小区改造项目（海绵城市部分）施工S1标段</t>
  </si>
  <si>
    <t>2023年驻唐部队老旧小区改造项目（基础部分）2023年驻唐部队老旧小区改造项目（海绵城市部分）施工S2标段</t>
  </si>
  <si>
    <t>1.5.1</t>
    <phoneticPr fontId="2" type="noConversion"/>
  </si>
  <si>
    <t>1.5.2</t>
    <phoneticPr fontId="2" type="noConversion"/>
  </si>
  <si>
    <t>1.1.1</t>
    <phoneticPr fontId="2" type="noConversion"/>
  </si>
  <si>
    <t>2019年费用</t>
    <phoneticPr fontId="2" type="noConversion"/>
  </si>
  <si>
    <t>1.2.1</t>
    <phoneticPr fontId="2" type="noConversion"/>
  </si>
  <si>
    <t>2022年市直管老旧小区烟道改造项目招标代理</t>
  </si>
  <si>
    <t>2022年市直管老旧小区烟道改造项目设计</t>
  </si>
  <si>
    <t>2022年市直管老旧小区烟道改造项目造价</t>
  </si>
  <si>
    <t>2022年市直管老旧小区烟道改造项目图审</t>
  </si>
  <si>
    <t>2022年市直管老旧小区烟道改造项目监理</t>
  </si>
  <si>
    <t>2022年市直管老旧小区烟道改造项目检测</t>
  </si>
  <si>
    <t>2022年市直管老旧小区围挡改造项目招标代理</t>
  </si>
  <si>
    <t>2022年市直管老旧小区围挡改造项目设计</t>
  </si>
  <si>
    <t>2022年市直管老旧小区围挡改造项目造价</t>
  </si>
  <si>
    <t>2022年市直管老旧小区围挡改造项目图审</t>
  </si>
  <si>
    <t>2022年市直管老旧小区围挡改造项目监理</t>
  </si>
  <si>
    <t>2022年市直管老旧小区围挡改造项目检测</t>
  </si>
  <si>
    <t>2022年市直管德源里等小区基础配套设施改造、提升改造项目设计二标段</t>
  </si>
  <si>
    <t>2022年市直管德源里等小区基础配套设施改造、提升改造项目设计三标段</t>
  </si>
  <si>
    <t>2022年市直管德源里等小区基础配套设施改造、提升改造项目造价咨询二标段</t>
  </si>
  <si>
    <t>2022年市直管德源里等小区基础配套设施改造、提升改造项目造价咨询三标段</t>
  </si>
  <si>
    <t>2022年市直管德源里等小区提升改造项目2022年市直管德源里等小区基础配套设施改造项目监理二标段</t>
  </si>
  <si>
    <t>2022年市直管德源里等小区提升改造项目2022年市直管德源里等小区基础配套设施改造项目监理三标段</t>
  </si>
  <si>
    <t>项目名称：2024年度市直管老旧小区提升改造项目</t>
    <phoneticPr fontId="2" type="noConversion"/>
  </si>
  <si>
    <r>
      <t>项目单位：</t>
    </r>
    <r>
      <rPr>
        <b/>
        <sz val="12"/>
        <color rgb="FFFF0000"/>
        <rFont val="仿宋_GB2312"/>
        <family val="3"/>
        <charset val="134"/>
      </rPr>
      <t>唐山市住房和城乡建设局</t>
    </r>
    <phoneticPr fontId="2" type="noConversion"/>
  </si>
  <si>
    <t>2022年费用</t>
    <phoneticPr fontId="2" type="noConversion"/>
  </si>
  <si>
    <t>2023年费用</t>
    <phoneticPr fontId="2" type="noConversion"/>
  </si>
  <si>
    <t>1.3.1</t>
    <phoneticPr fontId="2" type="noConversion"/>
  </si>
  <si>
    <t>2023年驻唐部队老旧小区改造项目（基础部分）、2023年驻唐部队老旧小区改造项目（海绵城市部分）造价咨询</t>
  </si>
  <si>
    <t>2023年驻唐部队老旧小区改造项目（基础部分）、2023年驻唐部队老旧小区改造项目（海绵城市部分）可研</t>
  </si>
  <si>
    <t>2023年驻唐部队老旧小区改造项目（基础部分）、2023年驻唐部队老旧小区改造项目（海绵城市部分）施工图审查</t>
  </si>
  <si>
    <t>2023年驻唐部队老旧小区改造项目（基础部分）、2023年驻唐部队老旧小区改造项目（海绵城市部分）监理一标段</t>
  </si>
  <si>
    <t>2023年驻唐部队老旧小区改造项目（基础部分）、2023年驻唐部队老旧小区改造项目（海绵城市部分）监理二标段</t>
  </si>
  <si>
    <t>2023年驻唐部队老旧小区改造项目（基础部分）、2023年驻唐部队老旧小区改造项目（海绵城市部分）工程检测费</t>
  </si>
  <si>
    <t>2023年驻唐部队老旧小区改造项目（基础部分）、2023 年驻唐部队老旧小区改造项目（海绵城市部分）设计</t>
  </si>
  <si>
    <t>是</t>
  </si>
  <si>
    <t>2018年工程项目</t>
    <phoneticPr fontId="2" type="noConversion"/>
  </si>
  <si>
    <t>1.4.1</t>
    <phoneticPr fontId="2" type="noConversion"/>
  </si>
  <si>
    <t>1.4.2</t>
    <phoneticPr fontId="25" type="noConversion"/>
  </si>
  <si>
    <t>（五）</t>
    <phoneticPr fontId="25" type="noConversion"/>
  </si>
  <si>
    <t>2023年工程项目</t>
    <phoneticPr fontId="25" type="noConversion"/>
  </si>
  <si>
    <t>1.5.1</t>
    <phoneticPr fontId="25" type="noConversion"/>
  </si>
  <si>
    <t>1.5.2</t>
    <phoneticPr fontId="25" type="noConversion"/>
  </si>
  <si>
    <r>
      <t>项目单位：</t>
    </r>
    <r>
      <rPr>
        <b/>
        <sz val="11"/>
        <color rgb="FFFF0000"/>
        <rFont val="仿宋_GB2312"/>
        <family val="3"/>
        <charset val="134"/>
      </rPr>
      <t>唐山市住房和城乡建设局</t>
    </r>
    <phoneticPr fontId="2" type="noConversion"/>
  </si>
  <si>
    <r>
      <rPr>
        <sz val="11"/>
        <rFont val="仿宋_GB2312"/>
        <family val="3"/>
        <charset val="134"/>
      </rPr>
      <t>一级指标</t>
    </r>
  </si>
  <si>
    <r>
      <rPr>
        <sz val="11"/>
        <rFont val="仿宋_GB2312"/>
        <family val="3"/>
        <charset val="134"/>
      </rPr>
      <t>二级指标</t>
    </r>
  </si>
  <si>
    <r>
      <rPr>
        <sz val="11"/>
        <rFont val="仿宋_GB2312"/>
        <family val="3"/>
        <charset val="134"/>
      </rPr>
      <t>三级指标</t>
    </r>
  </si>
  <si>
    <r>
      <rPr>
        <sz val="11"/>
        <rFont val="仿宋_GB2312"/>
        <family val="3"/>
        <charset val="134"/>
      </rPr>
      <t>四级指标</t>
    </r>
  </si>
  <si>
    <r>
      <rPr>
        <sz val="11"/>
        <rFont val="仿宋_GB2312"/>
        <family val="3"/>
        <charset val="134"/>
      </rPr>
      <t>分值</t>
    </r>
  </si>
  <si>
    <r>
      <t xml:space="preserve"> </t>
    </r>
    <r>
      <rPr>
        <sz val="11"/>
        <rFont val="仿宋_GB2312"/>
        <family val="3"/>
        <charset val="134"/>
      </rPr>
      <t>得分</t>
    </r>
  </si>
  <si>
    <r>
      <rPr>
        <sz val="11"/>
        <rFont val="仿宋_GB2312"/>
        <family val="3"/>
        <charset val="134"/>
      </rPr>
      <t>评分标准</t>
    </r>
  </si>
  <si>
    <t xml:space="preserve">  得分 </t>
  </si>
  <si>
    <r>
      <rPr>
        <sz val="11"/>
        <rFont val="仿宋_GB2312"/>
        <family val="3"/>
        <charset val="134"/>
      </rPr>
      <t>决策
（</t>
    </r>
    <r>
      <rPr>
        <sz val="11"/>
        <rFont val="Arial Narrow"/>
        <family val="2"/>
      </rPr>
      <t>15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</si>
  <si>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项目立项（</t>
    </r>
    <r>
      <rPr>
        <sz val="11"/>
        <rFont val="Arial Narrow"/>
        <family val="2"/>
      </rPr>
      <t>4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</si>
  <si>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立项依据
充分性</t>
    </r>
    <r>
      <rPr>
        <sz val="11"/>
        <rFont val="Arial Narrow"/>
        <family val="2"/>
      </rPr>
      <t xml:space="preserve"> 
</t>
    </r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2.5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</si>
  <si>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项目符合国家、省、市相关法律法规及相关政策；符合唐市发展规划、工作计划（符合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分；其中有一项符合减半得分。）。</t>
    </r>
    <phoneticPr fontId="2" type="noConversion"/>
  </si>
  <si>
    <t>项目立项</t>
  </si>
  <si>
    <t xml:space="preserve">立项依据充分性  </t>
  </si>
  <si>
    <r>
      <rPr>
        <sz val="11"/>
        <rFont val="仿宋_GB2312"/>
        <family val="3"/>
        <charset val="134"/>
      </rPr>
      <t>项目立项与部门职责范围相关性。</t>
    </r>
  </si>
  <si>
    <t>立项程序规范性</t>
  </si>
  <si>
    <r>
      <rPr>
        <sz val="11"/>
        <rFont val="仿宋_GB2312"/>
        <family val="3"/>
        <charset val="134"/>
      </rPr>
      <t>项目立项与公共财政支持范围吻合性。</t>
    </r>
  </si>
  <si>
    <r>
      <rPr>
        <sz val="11"/>
        <rFont val="仿宋_GB2312"/>
        <family val="3"/>
        <charset val="134"/>
      </rPr>
      <t>属于公共财政支持范围（属于</t>
    </r>
    <r>
      <rPr>
        <sz val="11"/>
        <rFont val="Arial Narrow"/>
        <family val="2"/>
      </rPr>
      <t>0.5</t>
    </r>
    <r>
      <rPr>
        <sz val="11"/>
        <rFont val="仿宋_GB2312"/>
        <family val="3"/>
        <charset val="134"/>
      </rPr>
      <t>分，不属于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</si>
  <si>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绩效目标</t>
  </si>
  <si>
    <t xml:space="preserve">绩效目标合理性  </t>
  </si>
  <si>
    <r>
      <rPr>
        <sz val="11"/>
        <rFont val="仿宋_GB2312"/>
        <family val="3"/>
        <charset val="134"/>
      </rPr>
      <t>立项程序
规范性
（</t>
    </r>
    <r>
      <rPr>
        <sz val="11"/>
        <rFont val="Arial Narrow"/>
        <family val="2"/>
      </rPr>
      <t>1.5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</si>
  <si>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项目立项程序的符合性。</t>
    </r>
  </si>
  <si>
    <r>
      <rPr>
        <sz val="11"/>
        <rFont val="仿宋_GB2312"/>
        <family val="3"/>
        <charset val="134"/>
      </rPr>
      <t>立项程序符合省、市、区财政局规定的程序。（符合程序</t>
    </r>
    <r>
      <rPr>
        <sz val="11"/>
        <rFont val="Arial Narrow"/>
        <family val="2"/>
      </rPr>
      <t>0.5</t>
    </r>
    <r>
      <rPr>
        <sz val="11"/>
        <rFont val="仿宋_GB2312"/>
        <family val="3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分；部分符合按符合项比例得分）。</t>
    </r>
  </si>
  <si>
    <t xml:space="preserve">绩效指标明确性  </t>
  </si>
  <si>
    <r>
      <rPr>
        <sz val="11"/>
        <rFont val="仿宋_GB2312"/>
        <family val="3"/>
        <charset val="134"/>
      </rPr>
      <t>项目审批文件、材料符合性。</t>
    </r>
  </si>
  <si>
    <r>
      <rPr>
        <sz val="11"/>
        <rFont val="仿宋_GB2312"/>
        <family val="3"/>
        <charset val="134"/>
      </rPr>
      <t>项目审批文件、材料是否符合相关要求。符合要求</t>
    </r>
    <r>
      <rPr>
        <sz val="11"/>
        <rFont val="Arial Narrow"/>
        <family val="2"/>
      </rPr>
      <t>0.5</t>
    </r>
    <r>
      <rPr>
        <sz val="11"/>
        <rFont val="仿宋_GB2312"/>
        <family val="3"/>
        <charset val="134"/>
      </rPr>
      <t>分，不符合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分。</t>
    </r>
  </si>
  <si>
    <t>资金投入</t>
  </si>
  <si>
    <t>预算编制科学性</t>
  </si>
  <si>
    <r>
      <rPr>
        <sz val="11"/>
        <rFont val="仿宋_GB2312"/>
        <family val="3"/>
        <charset val="134"/>
      </rPr>
      <t>项目事前是否已经过必要的可行性研究、专家论证、风险评估、绩效评估、集体决策。</t>
    </r>
  </si>
  <si>
    <r>
      <rPr>
        <sz val="11"/>
        <rFont val="仿宋_GB2312"/>
        <family val="3"/>
        <charset val="134"/>
      </rPr>
      <t>符合相关要求</t>
    </r>
    <r>
      <rPr>
        <sz val="11"/>
        <rFont val="Arial Narrow"/>
        <family val="2"/>
      </rPr>
      <t>0.5</t>
    </r>
    <r>
      <rPr>
        <sz val="11"/>
        <rFont val="仿宋_GB2312"/>
        <family val="3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分；部分符合按符合项比例得分。</t>
    </r>
    <phoneticPr fontId="3" type="noConversion"/>
  </si>
  <si>
    <t>资金管理</t>
  </si>
  <si>
    <r>
      <rPr>
        <sz val="11"/>
        <rFont val="仿宋_GB2312"/>
        <family val="3"/>
        <charset val="134"/>
      </rPr>
      <t>绩效目标（</t>
    </r>
    <r>
      <rPr>
        <sz val="11"/>
        <rFont val="Arial Narrow"/>
        <family val="2"/>
      </rPr>
      <t>6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</si>
  <si>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绩效目标
合理性
（</t>
    </r>
    <r>
      <rPr>
        <sz val="11"/>
        <rFont val="Arial Narrow"/>
        <family val="2"/>
      </rPr>
      <t>3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</si>
  <si>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项目绩效目标的设定。</t>
    </r>
  </si>
  <si>
    <r>
      <rPr>
        <sz val="11"/>
        <rFont val="仿宋_GB2312"/>
        <family val="3"/>
        <charset val="134"/>
      </rPr>
      <t>项目有绩效目标（有</t>
    </r>
    <r>
      <rPr>
        <sz val="11"/>
        <rFont val="Arial Narrow"/>
        <family val="2"/>
      </rPr>
      <t>2</t>
    </r>
    <r>
      <rPr>
        <sz val="11"/>
        <rFont val="仿宋_GB2312"/>
        <family val="3"/>
        <charset val="134"/>
      </rPr>
      <t>分，没有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</si>
  <si>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资金执行率</t>
    <phoneticPr fontId="3" type="noConversion"/>
  </si>
  <si>
    <r>
      <rPr>
        <sz val="11"/>
        <rFont val="仿宋_GB2312"/>
        <family val="3"/>
        <charset val="134"/>
      </rPr>
      <t>项目绩效目标与预算确定的项目投资额或资金量的匹配性。</t>
    </r>
  </si>
  <si>
    <r>
      <rPr>
        <sz val="11"/>
        <rFont val="仿宋_GB2312"/>
        <family val="3"/>
        <charset val="134"/>
      </rPr>
      <t>项目绩效目标与预算确定的项目投资额或资金量相匹配（匹配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分，不匹配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</si>
  <si>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资金使用合规性</t>
  </si>
  <si>
    <r>
      <rPr>
        <sz val="11"/>
        <rFont val="仿宋_GB2312"/>
        <family val="3"/>
        <charset val="134"/>
      </rPr>
      <t>绩效指标
明确性
（</t>
    </r>
    <r>
      <rPr>
        <sz val="11"/>
        <rFont val="Arial Narrow"/>
        <family val="2"/>
      </rPr>
      <t>3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</si>
  <si>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项目绩效目标的细化分解。</t>
    </r>
    <phoneticPr fontId="3" type="noConversion"/>
  </si>
  <si>
    <r>
      <rPr>
        <sz val="11"/>
        <rFont val="仿宋_GB2312"/>
        <family val="3"/>
        <charset val="134"/>
      </rPr>
      <t>项目绩效目标已细化分解（已细化分解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分，未细化分解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分，部分细化按项目比例得分）。</t>
    </r>
  </si>
  <si>
    <t>组织实施</t>
    <phoneticPr fontId="3" type="noConversion"/>
  </si>
  <si>
    <t>管理制度
健全性</t>
    <phoneticPr fontId="3" type="noConversion"/>
  </si>
  <si>
    <r>
      <rPr>
        <sz val="11"/>
        <rFont val="仿宋_GB2312"/>
        <family val="3"/>
        <charset val="134"/>
      </rPr>
      <t>指标值清晰、可衡量。</t>
    </r>
  </si>
  <si>
    <r>
      <rPr>
        <sz val="11"/>
        <rFont val="仿宋_GB2312"/>
        <family val="3"/>
        <charset val="134"/>
      </rPr>
      <t>指标值清晰、可衡量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分，模糊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分，部分清晰、可衡量按项目比例得分。</t>
    </r>
  </si>
  <si>
    <t>制度执行有效性</t>
  </si>
  <si>
    <r>
      <rPr>
        <sz val="11"/>
        <rFont val="仿宋_GB2312"/>
        <family val="3"/>
        <charset val="134"/>
      </rPr>
      <t>项目绩效目标与项目任务数或计划数对应度。</t>
    </r>
  </si>
  <si>
    <r>
      <rPr>
        <sz val="11"/>
        <rFont val="仿宋_GB2312"/>
        <family val="3"/>
        <charset val="134"/>
      </rPr>
      <t>项目绩效目标与项目预算、合同约定的任务数或计划数相对应（对应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分；不对应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分；部分对应按对应项比例得分）。</t>
    </r>
  </si>
  <si>
    <r>
      <rPr>
        <sz val="11"/>
        <rFont val="仿宋_GB2312"/>
        <family val="3"/>
        <charset val="134"/>
      </rPr>
      <t>资金投入（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</si>
  <si>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预算编制
科学性
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</si>
  <si>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预算内容与项目内容匹配度。</t>
    </r>
  </si>
  <si>
    <r>
      <rPr>
        <sz val="11"/>
        <rFont val="仿宋_GB2312"/>
        <family val="3"/>
        <charset val="134"/>
      </rPr>
      <t>预算内容与项目内容相匹配（匹配</t>
    </r>
    <r>
      <rPr>
        <sz val="11"/>
        <rFont val="Arial Narrow"/>
        <family val="2"/>
      </rPr>
      <t>2</t>
    </r>
    <r>
      <rPr>
        <sz val="11"/>
        <rFont val="仿宋_GB2312"/>
        <family val="3"/>
        <charset val="134"/>
      </rPr>
      <t>分，未匹配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</si>
  <si>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产出数量</t>
  </si>
  <si>
    <t xml:space="preserve">实际完成率     </t>
  </si>
  <si>
    <r>
      <rPr>
        <sz val="11"/>
        <rFont val="仿宋_GB2312"/>
        <family val="3"/>
        <charset val="134"/>
      </rPr>
      <t>预算额度测算依据的充分性，编制标准的准确性。</t>
    </r>
  </si>
  <si>
    <r>
      <rPr>
        <sz val="11"/>
        <rFont val="仿宋_GB2312"/>
        <family val="3"/>
        <charset val="134"/>
      </rPr>
      <t>预算额度测算依据充分并且按照标准编制（依据充分并且按标准</t>
    </r>
    <r>
      <rPr>
        <sz val="11"/>
        <rFont val="Arial Narrow"/>
        <family val="2"/>
      </rPr>
      <t>2</t>
    </r>
    <r>
      <rPr>
        <sz val="11"/>
        <rFont val="仿宋_GB2312"/>
        <family val="3"/>
        <charset val="134"/>
      </rPr>
      <t>分，依据不充分并未按标准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</si>
  <si>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产出质量</t>
  </si>
  <si>
    <t xml:space="preserve">质量达标率     </t>
  </si>
  <si>
    <r>
      <rPr>
        <sz val="11"/>
        <rFont val="仿宋_GB2312"/>
        <family val="3"/>
        <charset val="134"/>
      </rPr>
      <t>项目预算资金与工作任务匹配性。</t>
    </r>
  </si>
  <si>
    <r>
      <rPr>
        <sz val="11"/>
        <rFont val="仿宋_GB2312"/>
        <family val="3"/>
        <charset val="134"/>
      </rPr>
      <t>预算确定的项目资金额与工作任务相匹配（匹配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分，未匹配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</si>
  <si>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t>产出时效</t>
  </si>
  <si>
    <t>完成及时性</t>
  </si>
  <si>
    <r>
      <rPr>
        <sz val="11"/>
        <rFont val="仿宋_GB2312"/>
        <family val="3"/>
        <charset val="134"/>
      </rPr>
      <t>过程
（</t>
    </r>
    <r>
      <rPr>
        <sz val="11"/>
        <rFont val="Arial Narrow"/>
        <family val="2"/>
      </rPr>
      <t>25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</si>
  <si>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项目主管部门资金拨付到位率。</t>
    </r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</si>
  <si>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资金到位率</t>
    </r>
    <r>
      <rPr>
        <sz val="11"/>
        <rFont val="Arial Narrow"/>
        <family val="2"/>
      </rPr>
      <t xml:space="preserve">                                                                  </t>
    </r>
    <r>
      <rPr>
        <sz val="11"/>
        <rFont val="仿宋_GB2312"/>
        <family val="3"/>
        <charset val="134"/>
      </rPr>
      <t>资金到位率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（实际到位资金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预算资金）</t>
    </r>
    <r>
      <rPr>
        <sz val="11"/>
        <rFont val="Arial Narrow"/>
        <family val="2"/>
      </rPr>
      <t>×100%</t>
    </r>
    <r>
      <rPr>
        <sz val="11"/>
        <rFont val="仿宋_GB2312"/>
        <family val="3"/>
        <charset val="134"/>
      </rPr>
      <t>。</t>
    </r>
    <phoneticPr fontId="3" type="noConversion"/>
  </si>
  <si>
    <t>产出成本</t>
    <phoneticPr fontId="3" type="noConversion"/>
  </si>
  <si>
    <r>
      <rPr>
        <sz val="11"/>
        <rFont val="仿宋_GB2312"/>
        <family val="3"/>
        <charset val="134"/>
      </rPr>
      <t>项目预算资金执行率。</t>
    </r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</si>
  <si>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预算执行率</t>
    </r>
    <r>
      <rPr>
        <sz val="11"/>
        <rFont val="Arial Narrow"/>
        <family val="2"/>
      </rPr>
      <t xml:space="preserve">                                                                   </t>
    </r>
    <r>
      <rPr>
        <sz val="11"/>
        <rFont val="仿宋_GB2312"/>
        <family val="3"/>
        <charset val="134"/>
      </rPr>
      <t>预算执行率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（实际支出资金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预算资金）</t>
    </r>
    <r>
      <rPr>
        <sz val="11"/>
        <rFont val="Arial Narrow"/>
        <family val="2"/>
      </rPr>
      <t>×100%</t>
    </r>
    <r>
      <rPr>
        <sz val="11"/>
        <rFont val="仿宋_GB2312"/>
        <family val="3"/>
        <charset val="134"/>
      </rPr>
      <t>。</t>
    </r>
  </si>
  <si>
    <r>
      <rPr>
        <sz val="11"/>
        <rFont val="仿宋_GB2312"/>
        <family val="3"/>
        <charset val="134"/>
      </rPr>
      <t>资金使用
合规性
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</si>
  <si>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项目资金使用的合规性。</t>
    </r>
  </si>
  <si>
    <t>项目效益</t>
  </si>
  <si>
    <t>经济效益</t>
    <phoneticPr fontId="2" type="noConversion"/>
  </si>
  <si>
    <r>
      <rPr>
        <sz val="11"/>
        <rFont val="仿宋_GB2312"/>
        <family val="3"/>
        <charset val="134"/>
      </rPr>
      <t>资金拨付审批的完整性。</t>
    </r>
  </si>
  <si>
    <r>
      <rPr>
        <sz val="11"/>
        <rFont val="仿宋_GB2312"/>
        <family val="3"/>
        <charset val="134"/>
      </rPr>
      <t>审批程序和手续完整（完整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分，不完整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  <phoneticPr fontId="3" type="noConversion"/>
  </si>
  <si>
    <r>
      <rPr>
        <sz val="11"/>
        <rFont val="仿宋_GB2312"/>
        <family val="3"/>
        <charset val="134"/>
      </rPr>
      <t>资金使用的符合性。</t>
    </r>
  </si>
  <si>
    <r>
      <rPr>
        <sz val="11"/>
        <rFont val="仿宋_GB2312"/>
        <family val="3"/>
        <charset val="134"/>
      </rPr>
      <t>项目资金的使用符合预算批复或合同规定的用途（符合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分；部分符合按符合项比例得分）。</t>
    </r>
    <phoneticPr fontId="3" type="noConversion"/>
  </si>
  <si>
    <t xml:space="preserve">生态效益  </t>
    <phoneticPr fontId="2" type="noConversion"/>
  </si>
  <si>
    <r>
      <rPr>
        <sz val="11"/>
        <rFont val="仿宋_GB2312"/>
        <family val="3"/>
        <charset val="134"/>
      </rPr>
      <t>项目资金是否存在截留、挤占、挪用、虚列支出等情况。</t>
    </r>
  </si>
  <si>
    <t>可持续影响</t>
    <phoneticPr fontId="2" type="noConversion"/>
  </si>
  <si>
    <r>
      <rPr>
        <sz val="11"/>
        <rFont val="仿宋_GB2312"/>
        <family val="3"/>
        <charset val="134"/>
      </rPr>
      <t>组织实施（</t>
    </r>
    <r>
      <rPr>
        <sz val="11"/>
        <rFont val="Arial Narrow"/>
        <family val="2"/>
      </rPr>
      <t>10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</si>
  <si>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管理制度
健全性
（</t>
    </r>
    <r>
      <rPr>
        <sz val="11"/>
        <rFont val="Arial Narrow"/>
        <family val="2"/>
      </rPr>
      <t>3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</si>
  <si>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制定相应的财务和业务管理制度情况</t>
    </r>
  </si>
  <si>
    <r>
      <rPr>
        <sz val="11"/>
        <rFont val="仿宋_GB2312"/>
        <family val="3"/>
        <charset val="134"/>
      </rPr>
      <t>项目单位已制定或具有相应的财务和业务管理制度（已制定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分；未制定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分；制度制定不完整按比例得分）。</t>
    </r>
  </si>
  <si>
    <t>满意度指标</t>
    <phoneticPr fontId="3" type="noConversion"/>
  </si>
  <si>
    <t>受益人员满意度</t>
    <phoneticPr fontId="3" type="noConversion"/>
  </si>
  <si>
    <r>
      <rPr>
        <sz val="11"/>
        <rFont val="仿宋_GB2312"/>
        <family val="3"/>
        <charset val="134"/>
      </rPr>
      <t>财务和业务管理制度的合规合法性、完整性。</t>
    </r>
  </si>
  <si>
    <r>
      <rPr>
        <sz val="11"/>
        <rFont val="仿宋_GB2312"/>
        <family val="3"/>
        <charset val="134"/>
      </rPr>
      <t>项目单位的财务和业务管理制度合法、合规、完整（合法、合规、完整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分，否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</si>
  <si>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r>
      <rPr>
        <sz val="11"/>
        <rFont val="仿宋_GB2312"/>
        <family val="3"/>
        <charset val="134"/>
      </rPr>
      <t>项目主管部门建立制度（已建立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分，未建立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</si>
  <si>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r>
      <rPr>
        <sz val="11"/>
        <rFont val="仿宋_GB2312"/>
        <family val="3"/>
        <charset val="134"/>
      </rPr>
      <t>制度执行
有效性
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</si>
  <si>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项目实施及资金支出的合规性。</t>
    </r>
  </si>
  <si>
    <r>
      <rPr>
        <sz val="11"/>
        <rFont val="仿宋_GB2312"/>
        <family val="3"/>
        <charset val="134"/>
      </rPr>
      <t>遵守相关法律法规和相关管理规定（遵守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分，未遵守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</si>
  <si>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r>
      <rPr>
        <sz val="11"/>
        <rFont val="仿宋_GB2312"/>
        <family val="3"/>
        <charset val="134"/>
      </rPr>
      <t>项目调整及资金支出手续完备性。</t>
    </r>
  </si>
  <si>
    <r>
      <rPr>
        <sz val="11"/>
        <rFont val="仿宋_GB2312"/>
        <family val="3"/>
        <charset val="134"/>
      </rPr>
      <t>项目调整及支出调整手续完备（完备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分，不完备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</si>
  <si>
    <r>
      <rPr>
        <sz val="11"/>
        <rFont val="仿宋_GB2312"/>
        <family val="3"/>
        <charset val="134"/>
      </rPr>
      <t>项目档案资料的完整性、资料归档的及时性。</t>
    </r>
  </si>
  <si>
    <r>
      <rPr>
        <sz val="11"/>
        <rFont val="仿宋_GB2312"/>
        <family val="3"/>
        <charset val="134"/>
      </rPr>
      <t>项目合同书、验收报告、技术鉴定等资料齐全并及时归档（齐全并及时归档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分；不齐全未及时归档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分；部分齐全、部分归档根据比例得分）。</t>
    </r>
  </si>
  <si>
    <r>
      <rPr>
        <sz val="11"/>
        <rFont val="仿宋_GB2312"/>
        <family val="3"/>
        <charset val="134"/>
      </rPr>
      <t>项目实施的人员条件、场地设备、信息支撑等落实到位情况。</t>
    </r>
  </si>
  <si>
    <r>
      <rPr>
        <sz val="11"/>
        <rFont val="仿宋_GB2312"/>
        <family val="3"/>
        <charset val="134"/>
      </rPr>
      <t>项目实施的人员条件、场地设备、信息支撑等落实到位（落实到位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分；未落实到位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分；部分落实到位根据比例得分）。</t>
    </r>
  </si>
  <si>
    <r>
      <rPr>
        <sz val="11"/>
        <rFont val="仿宋_GB2312"/>
        <family val="3"/>
        <charset val="134"/>
      </rPr>
      <t>定期跟踪记录完整，项目单位对检查出的问题整改及时（完整及时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分；不完整不及时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分；部分完整比较及时根据比例得分）。</t>
    </r>
  </si>
  <si>
    <r>
      <rPr>
        <sz val="11"/>
        <rFont val="仿宋_GB2312"/>
        <family val="3"/>
        <charset val="134"/>
      </rPr>
      <t>项目检查验收情况
（</t>
    </r>
    <r>
      <rPr>
        <sz val="11"/>
        <rFont val="Arial Narrow"/>
        <family val="2"/>
      </rPr>
      <t>2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</si>
  <si>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项目检查验收标准清晰、明确、和衡量性。</t>
    </r>
  </si>
  <si>
    <r>
      <rPr>
        <sz val="11"/>
        <rFont val="仿宋_GB2312"/>
        <family val="3"/>
        <charset val="134"/>
      </rPr>
      <t>符合</t>
    </r>
    <r>
      <rPr>
        <sz val="11"/>
        <rFont val="Arial Narrow"/>
        <family val="2"/>
      </rPr>
      <t>1</t>
    </r>
    <r>
      <rPr>
        <sz val="11"/>
        <rFont val="仿宋_GB2312"/>
        <family val="3"/>
        <charset val="134"/>
      </rPr>
      <t>分，不符合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分。</t>
    </r>
  </si>
  <si>
    <r>
      <rPr>
        <sz val="11"/>
        <rFont val="仿宋_GB2312"/>
        <family val="3"/>
        <charset val="134"/>
      </rPr>
      <t>验收记录完整、资料齐全。</t>
    </r>
  </si>
  <si>
    <r>
      <rPr>
        <sz val="11"/>
        <rFont val="仿宋_GB2312"/>
        <family val="3"/>
        <charset val="134"/>
      </rPr>
      <t>产出
（</t>
    </r>
    <r>
      <rPr>
        <sz val="11"/>
        <rFont val="Arial Narrow"/>
        <family val="2"/>
      </rPr>
      <t>45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</si>
  <si>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产出数量（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</si>
  <si>
    <r>
      <rPr>
        <sz val="11"/>
        <rFont val="仿宋_GB2312"/>
        <family val="3"/>
        <charset val="134"/>
      </rPr>
      <t>实际完成率（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</si>
  <si>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完成率</t>
    </r>
    <r>
      <rPr>
        <sz val="11"/>
        <rFont val="Arial Narrow"/>
        <family val="2"/>
      </rPr>
      <t xml:space="preserve">                                               
</t>
    </r>
    <r>
      <rPr>
        <sz val="11"/>
        <rFont val="仿宋_GB2312"/>
        <family val="3"/>
        <charset val="134"/>
      </rPr>
      <t>完成率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（实际完成数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计划完成数）</t>
    </r>
    <r>
      <rPr>
        <sz val="11"/>
        <rFont val="Arial Narrow"/>
        <family val="2"/>
      </rPr>
      <t>×100%</t>
    </r>
    <r>
      <rPr>
        <sz val="11"/>
        <rFont val="仿宋_GB2312"/>
        <family val="3"/>
        <charset val="134"/>
      </rPr>
      <t>。
如果分项目较多，按分项目成本节约情况，加权平均计算得分。</t>
    </r>
    <phoneticPr fontId="3" type="noConversion"/>
  </si>
  <si>
    <r>
      <rPr>
        <sz val="11"/>
        <rFont val="仿宋_GB2312"/>
        <family val="3"/>
        <charset val="134"/>
      </rPr>
      <t>产出质量（</t>
    </r>
    <r>
      <rPr>
        <sz val="11"/>
        <rFont val="Arial Narrow"/>
        <family val="2"/>
      </rPr>
      <t>16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</si>
  <si>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质量达标率（</t>
    </r>
    <r>
      <rPr>
        <sz val="11"/>
        <rFont val="Arial Narrow"/>
        <family val="2"/>
      </rPr>
      <t>16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</si>
  <si>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指标验收达标率</t>
    </r>
    <r>
      <rPr>
        <sz val="11"/>
        <rFont val="Arial Narrow"/>
        <family val="2"/>
      </rPr>
      <t xml:space="preserve">                                              
</t>
    </r>
    <r>
      <rPr>
        <sz val="11"/>
        <rFont val="仿宋_GB2312"/>
        <family val="3"/>
        <charset val="134"/>
      </rPr>
      <t>指标验收达标率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（达标项目资金额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预算额）</t>
    </r>
    <r>
      <rPr>
        <sz val="11"/>
        <rFont val="Arial Narrow"/>
        <family val="2"/>
      </rPr>
      <t>×100%</t>
    </r>
    <r>
      <rPr>
        <sz val="11"/>
        <rFont val="仿宋_GB2312"/>
        <family val="3"/>
        <charset val="134"/>
      </rPr>
      <t>。
如果分项目较多，按分项目成本节约情况，加权平均计算得分。</t>
    </r>
    <phoneticPr fontId="3" type="noConversion"/>
  </si>
  <si>
    <r>
      <rPr>
        <sz val="11"/>
        <rFont val="仿宋_GB2312"/>
        <family val="3"/>
        <charset val="134"/>
      </rPr>
      <t>产出时效</t>
    </r>
    <r>
      <rPr>
        <sz val="11"/>
        <rFont val="Arial Narrow"/>
        <family val="2"/>
      </rPr>
      <t xml:space="preserve"> </t>
    </r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</si>
  <si>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完成及时性
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</si>
  <si>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产出成本</t>
    </r>
    <r>
      <rPr>
        <sz val="11"/>
        <rFont val="Arial Narrow"/>
        <family val="2"/>
      </rPr>
      <t xml:space="preserve"> </t>
    </r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</si>
  <si>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成本节约率</t>
    </r>
    <r>
      <rPr>
        <sz val="11"/>
        <rFont val="Arial Narrow"/>
        <family val="2"/>
      </rPr>
      <t xml:space="preserve">  
</t>
    </r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</si>
  <si>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预算完成率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成本节约率</t>
    </r>
    <phoneticPr fontId="3" type="noConversion"/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</si>
  <si>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成本节约率</t>
    </r>
    <r>
      <rPr>
        <sz val="11"/>
        <rFont val="Arial Narrow"/>
        <family val="2"/>
      </rPr>
      <t xml:space="preserve">                                 
</t>
    </r>
    <r>
      <rPr>
        <sz val="11"/>
        <rFont val="仿宋_GB2312"/>
        <family val="3"/>
        <charset val="134"/>
      </rPr>
      <t>成本节约率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（项目预算</t>
    </r>
    <r>
      <rPr>
        <sz val="11"/>
        <rFont val="Arial Narrow"/>
        <family val="2"/>
      </rPr>
      <t>-</t>
    </r>
    <r>
      <rPr>
        <sz val="11"/>
        <rFont val="仿宋_GB2312"/>
        <family val="3"/>
        <charset val="134"/>
      </rPr>
      <t>项目实际支出）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项目预算</t>
    </r>
    <r>
      <rPr>
        <sz val="11"/>
        <rFont val="Arial Narrow"/>
        <family val="2"/>
      </rPr>
      <t>×100%</t>
    </r>
    <r>
      <rPr>
        <sz val="11"/>
        <rFont val="仿宋_GB2312"/>
        <family val="3"/>
        <charset val="134"/>
      </rPr>
      <t>。
如果分项目较多，按分项目成本节约情况，加权平均计算得分。</t>
    </r>
    <phoneticPr fontId="3" type="noConversion"/>
  </si>
  <si>
    <r>
      <rPr>
        <sz val="11"/>
        <rFont val="仿宋_GB2312"/>
        <family val="3"/>
        <charset val="134"/>
      </rPr>
      <t>效益
（</t>
    </r>
    <r>
      <rPr>
        <sz val="11"/>
        <rFont val="Arial Narrow"/>
        <family val="2"/>
      </rPr>
      <t>15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</si>
  <si>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项目效益（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</si>
  <si>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满意度
（</t>
    </r>
    <r>
      <rPr>
        <sz val="11"/>
        <rFont val="Arial Narrow"/>
        <family val="2"/>
      </rPr>
      <t>3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</si>
  <si>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sz val="11"/>
        <rFont val="仿宋_GB2312"/>
        <family val="3"/>
        <charset val="134"/>
      </rPr>
      <t>受益群众满意度。</t>
    </r>
    <r>
      <rPr>
        <sz val="11"/>
        <rFont val="Arial Narrow"/>
        <family val="2"/>
      </rPr>
      <t xml:space="preserve"> </t>
    </r>
  </si>
  <si>
    <r>
      <rPr>
        <sz val="11"/>
        <rFont val="仿宋_GB2312"/>
        <family val="3"/>
        <charset val="134"/>
      </rPr>
      <t>完成指标值</t>
    </r>
    <r>
      <rPr>
        <sz val="11"/>
        <rFont val="Arial Narrow"/>
        <family val="2"/>
      </rPr>
      <t>3</t>
    </r>
    <r>
      <rPr>
        <sz val="11"/>
        <rFont val="仿宋_GB2312"/>
        <family val="3"/>
        <charset val="134"/>
      </rPr>
      <t>分；未完成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分。部分群众满意，按满意人数占调查人数比例得分。</t>
    </r>
    <phoneticPr fontId="3" type="noConversion"/>
  </si>
  <si>
    <r>
      <rPr>
        <sz val="11"/>
        <rFont val="仿宋_GB2312"/>
        <family val="3"/>
        <charset val="134"/>
      </rPr>
      <t>合计</t>
    </r>
  </si>
  <si>
    <r>
      <t>100</t>
    </r>
    <r>
      <rPr>
        <sz val="11"/>
        <rFont val="仿宋_GB2312"/>
        <family val="3"/>
        <charset val="134"/>
      </rPr>
      <t>分</t>
    </r>
  </si>
  <si>
    <r>
      <t>评价等次（</t>
    </r>
    <r>
      <rPr>
        <sz val="10.5"/>
        <color indexed="8"/>
        <rFont val="Arial Narrow"/>
        <family val="2"/>
      </rPr>
      <t>S</t>
    </r>
    <r>
      <rPr>
        <sz val="10.5"/>
        <color indexed="8"/>
        <rFont val="仿宋_GB2312"/>
        <family val="3"/>
        <charset val="134"/>
      </rPr>
      <t>）</t>
    </r>
    <r>
      <rPr>
        <sz val="10.5"/>
        <color indexed="8"/>
        <rFont val="Arial Narrow"/>
        <family val="2"/>
      </rPr>
      <t xml:space="preserve">             </t>
    </r>
    <r>
      <rPr>
        <sz val="10.5"/>
        <color indexed="8"/>
        <rFont val="仿宋_GB2312"/>
        <family val="3"/>
        <charset val="134"/>
      </rPr>
      <t>优（</t>
    </r>
    <r>
      <rPr>
        <sz val="10.5"/>
        <color indexed="8"/>
        <rFont val="Arial Narrow"/>
        <family val="2"/>
      </rPr>
      <t>S</t>
    </r>
    <r>
      <rPr>
        <sz val="10.5"/>
        <color indexed="8"/>
        <rFont val="仿宋_GB2312"/>
        <family val="3"/>
        <charset val="134"/>
      </rPr>
      <t>≥</t>
    </r>
    <r>
      <rPr>
        <sz val="10.5"/>
        <color indexed="8"/>
        <rFont val="Arial Narrow"/>
        <family val="2"/>
      </rPr>
      <t>90</t>
    </r>
    <r>
      <rPr>
        <sz val="10.5"/>
        <color indexed="8"/>
        <rFont val="仿宋_GB2312"/>
        <family val="3"/>
        <charset val="134"/>
      </rPr>
      <t>）；良（</t>
    </r>
    <r>
      <rPr>
        <sz val="10.5"/>
        <color indexed="8"/>
        <rFont val="Arial Narrow"/>
        <family val="2"/>
      </rPr>
      <t>90</t>
    </r>
    <r>
      <rPr>
        <sz val="10.5"/>
        <color indexed="8"/>
        <rFont val="仿宋_GB2312"/>
        <family val="3"/>
        <charset val="134"/>
      </rPr>
      <t>＞</t>
    </r>
    <r>
      <rPr>
        <sz val="10.5"/>
        <color indexed="8"/>
        <rFont val="Arial Narrow"/>
        <family val="2"/>
      </rPr>
      <t>S</t>
    </r>
    <r>
      <rPr>
        <sz val="10.5"/>
        <color indexed="8"/>
        <rFont val="仿宋_GB2312"/>
        <family val="3"/>
        <charset val="134"/>
      </rPr>
      <t>≥</t>
    </r>
    <r>
      <rPr>
        <sz val="10.5"/>
        <color indexed="8"/>
        <rFont val="Arial Narrow"/>
        <family val="2"/>
      </rPr>
      <t>80</t>
    </r>
    <r>
      <rPr>
        <sz val="10.5"/>
        <color indexed="8"/>
        <rFont val="仿宋_GB2312"/>
        <family val="3"/>
        <charset val="134"/>
      </rPr>
      <t>）；中（</t>
    </r>
    <r>
      <rPr>
        <sz val="10.5"/>
        <color indexed="8"/>
        <rFont val="Arial Narrow"/>
        <family val="2"/>
      </rPr>
      <t>80</t>
    </r>
    <r>
      <rPr>
        <sz val="10.5"/>
        <color indexed="8"/>
        <rFont val="仿宋_GB2312"/>
        <family val="3"/>
        <charset val="134"/>
      </rPr>
      <t>＞</t>
    </r>
    <r>
      <rPr>
        <sz val="10.5"/>
        <color indexed="8"/>
        <rFont val="Arial Narrow"/>
        <family val="2"/>
      </rPr>
      <t>S</t>
    </r>
    <r>
      <rPr>
        <sz val="10.5"/>
        <color indexed="8"/>
        <rFont val="仿宋_GB2312"/>
        <family val="3"/>
        <charset val="134"/>
      </rPr>
      <t>≥</t>
    </r>
    <r>
      <rPr>
        <sz val="10.5"/>
        <color indexed="8"/>
        <rFont val="Arial Narrow"/>
        <family val="2"/>
      </rPr>
      <t>60</t>
    </r>
    <r>
      <rPr>
        <sz val="10.5"/>
        <color indexed="8"/>
        <rFont val="仿宋_GB2312"/>
        <family val="3"/>
        <charset val="134"/>
      </rPr>
      <t>）；差（</t>
    </r>
    <r>
      <rPr>
        <sz val="10.5"/>
        <color indexed="8"/>
        <rFont val="Arial Narrow"/>
        <family val="2"/>
      </rPr>
      <t>S</t>
    </r>
    <r>
      <rPr>
        <sz val="10.5"/>
        <color indexed="8"/>
        <rFont val="仿宋_GB2312"/>
        <family val="3"/>
        <charset val="134"/>
      </rPr>
      <t>＜</t>
    </r>
    <r>
      <rPr>
        <sz val="10.5"/>
        <color indexed="8"/>
        <rFont val="Arial Narrow"/>
        <family val="2"/>
      </rPr>
      <t>60</t>
    </r>
    <r>
      <rPr>
        <sz val="10.5"/>
        <color indexed="8"/>
        <rFont val="仿宋_GB2312"/>
        <family val="3"/>
        <charset val="134"/>
      </rPr>
      <t>）。</t>
    </r>
    <phoneticPr fontId="2" type="noConversion"/>
  </si>
  <si>
    <t>附件1：</t>
    <phoneticPr fontId="2" type="noConversion"/>
  </si>
  <si>
    <t>2018.10.15</t>
  </si>
  <si>
    <t>2020.06.23</t>
  </si>
  <si>
    <t>2018.9.30</t>
  </si>
  <si>
    <t>2020.3.13 2020.1.19</t>
  </si>
  <si>
    <t>2018.10.11</t>
  </si>
  <si>
    <t>2020.06.22</t>
  </si>
  <si>
    <t>2020.06.18</t>
  </si>
  <si>
    <t>2018.8.30</t>
  </si>
  <si>
    <t>2019.01.14</t>
  </si>
  <si>
    <t>2019.10.17</t>
  </si>
  <si>
    <t>2018.9.12</t>
  </si>
  <si>
    <t>2019.12.16</t>
  </si>
  <si>
    <t>2018.9.28</t>
  </si>
  <si>
    <t>2019.12.12</t>
  </si>
  <si>
    <t>2019.5.21</t>
  </si>
  <si>
    <t>2020.1.20</t>
  </si>
  <si>
    <t>2021.11.9</t>
  </si>
  <si>
    <t>2019.5.22</t>
  </si>
  <si>
    <t>2020.12.29</t>
  </si>
  <si>
    <t>2019.10.15</t>
  </si>
  <si>
    <t>2020.1.16</t>
  </si>
  <si>
    <t>2019.5.23</t>
  </si>
  <si>
    <t>2020.5.11</t>
  </si>
  <si>
    <t>2019.5.24</t>
  </si>
  <si>
    <t>2021.12.17</t>
  </si>
  <si>
    <t>2020.1.14</t>
  </si>
  <si>
    <t>2020.6.30</t>
  </si>
  <si>
    <t>2020.9.30</t>
  </si>
  <si>
    <t>2020.7.1</t>
  </si>
  <si>
    <t>2020.10.28</t>
  </si>
  <si>
    <t>2020.11.13</t>
  </si>
  <si>
    <t>2021.2.15</t>
  </si>
  <si>
    <t>2019.3.20</t>
  </si>
  <si>
    <t>2019.6.25</t>
  </si>
  <si>
    <t>2019.8.10</t>
  </si>
  <si>
    <t>2020.11.30</t>
  </si>
  <si>
    <t>2020.9.2</t>
  </si>
  <si>
    <t>2020.11.4</t>
  </si>
  <si>
    <t>2020.12.1</t>
  </si>
  <si>
    <t>2021.6.8</t>
  </si>
  <si>
    <t>2021.11.12</t>
  </si>
  <si>
    <t>2021.3.15</t>
  </si>
  <si>
    <t>2021.12.9</t>
  </si>
  <si>
    <t>2021.3.12</t>
  </si>
  <si>
    <t>2021.10.28</t>
  </si>
  <si>
    <t>2022.11.2</t>
  </si>
  <si>
    <t>2023.11.28</t>
  </si>
  <si>
    <t>2023.11.30</t>
  </si>
  <si>
    <t>2022.12.8</t>
  </si>
  <si>
    <t>2024.8.23</t>
  </si>
  <si>
    <t>2022.12.22</t>
  </si>
  <si>
    <t>2023.12.28</t>
  </si>
  <si>
    <t>2022.12.2</t>
  </si>
  <si>
    <t>2023.12.29</t>
  </si>
  <si>
    <t>2022.11.1</t>
  </si>
  <si>
    <t>2023.10.31</t>
  </si>
  <si>
    <t>2022.12.6</t>
  </si>
  <si>
    <t>2023.9.26</t>
  </si>
  <si>
    <t>2022.12.15</t>
  </si>
  <si>
    <t>2024.3.15</t>
  </si>
  <si>
    <t>2024.10.10</t>
  </si>
  <si>
    <t>2024.7.15</t>
  </si>
  <si>
    <t>2023.6.10</t>
  </si>
  <si>
    <t>2024.10.8</t>
  </si>
  <si>
    <t>河北硕华工程项目管理有限公司</t>
  </si>
  <si>
    <t>河北至诚工程项目管理有限公司</t>
  </si>
  <si>
    <t>河北天昊建筑设计有限公司</t>
  </si>
  <si>
    <t>河北纪宇工程项目管理有限公司</t>
  </si>
  <si>
    <t>唐山建盛工程设计咨询有限公司</t>
  </si>
  <si>
    <t xml:space="preserve">唐山市华鼎工程项目管理有限公司 </t>
  </si>
  <si>
    <t>唐山建苑建设工程材料检测有限公司</t>
  </si>
  <si>
    <t>唐山市华鼎工程项目管理有限公司</t>
  </si>
  <si>
    <t>河北铭嘉工程设计有限公司</t>
  </si>
  <si>
    <t>北京典方建设工程咨询有限公司</t>
  </si>
  <si>
    <t>星原河北项目管理有限公司</t>
  </si>
  <si>
    <t>河北广信工程管理有限公司</t>
  </si>
  <si>
    <t>唐山理工工程咨询有限公司</t>
  </si>
  <si>
    <t>河北铨瑞工程管理有限公司</t>
  </si>
  <si>
    <r>
      <t>项目单位：</t>
    </r>
    <r>
      <rPr>
        <b/>
        <sz val="12"/>
        <color rgb="FFFF0000"/>
        <rFont val="仿宋_GB2312"/>
        <family val="3"/>
        <charset val="134"/>
      </rPr>
      <t>唐山市住房和城乡建设局</t>
    </r>
    <phoneticPr fontId="25" type="noConversion"/>
  </si>
  <si>
    <t>项目单位：唐山市住房和城乡建设局</t>
    <phoneticPr fontId="2" type="noConversion"/>
  </si>
  <si>
    <t>前期准备完整性指标</t>
    <phoneticPr fontId="2" type="noConversion"/>
  </si>
  <si>
    <t>项目事前是否已经过必要的可行性研究、勘察设计情况；专家论证、环境评价、风险评估、绩效评估、集体决策情况；用地手续、开工许可情况。（符合0.5分；不符合0分；其中有一项符合减半得分。）。</t>
    <phoneticPr fontId="2" type="noConversion"/>
  </si>
  <si>
    <r>
      <rPr>
        <sz val="11"/>
        <rFont val="仿宋_GB2312"/>
        <family val="3"/>
        <charset val="134"/>
      </rPr>
      <t>资金管理（</t>
    </r>
    <r>
      <rPr>
        <sz val="11"/>
        <rFont val="Arial Narrow"/>
        <family val="2"/>
      </rPr>
      <t>12</t>
    </r>
    <r>
      <rPr>
        <sz val="11"/>
        <rFont val="仿宋_GB2312"/>
        <family val="3"/>
        <charset val="134"/>
      </rPr>
      <t>分）</t>
    </r>
    <phoneticPr fontId="3" type="noConversion"/>
  </si>
  <si>
    <t>资金到位率（4分）</t>
    <phoneticPr fontId="3" type="noConversion"/>
  </si>
  <si>
    <t>预算执行率（4分）</t>
    <phoneticPr fontId="3" type="noConversion"/>
  </si>
  <si>
    <t>资产备案产权
（1分）</t>
  </si>
  <si>
    <t>资产管理（3分）</t>
    <phoneticPr fontId="2" type="noConversion"/>
  </si>
  <si>
    <t>资产移交
（2分）</t>
    <phoneticPr fontId="2" type="noConversion"/>
  </si>
  <si>
    <t>唐山市住房和城乡建设局2024年度市直管老旧小区提升改造项目预算完成情况表</t>
    <phoneticPr fontId="2" type="noConversion"/>
  </si>
  <si>
    <t>唐山市住房和城乡建设局2024年度市直管老旧小区提升改造项目预算完成情况明细表</t>
    <phoneticPr fontId="2" type="noConversion"/>
  </si>
  <si>
    <t>唐山市住房和城乡建设局2024年度市直管老旧小区提升改造项目投资完成情况明细表</t>
    <phoneticPr fontId="2" type="noConversion"/>
  </si>
  <si>
    <t>资产备案与产权登记情况</t>
    <phoneticPr fontId="2" type="noConversion"/>
  </si>
  <si>
    <t>资产移交情况</t>
    <phoneticPr fontId="2" type="noConversion"/>
  </si>
  <si>
    <t>资产入账情况</t>
    <phoneticPr fontId="2" type="noConversion"/>
  </si>
  <si>
    <t>完成资产入账得1分。</t>
    <phoneticPr fontId="2" type="noConversion"/>
  </si>
  <si>
    <t>完成资产备案与产权登记情况得1分。</t>
    <phoneticPr fontId="2" type="noConversion"/>
  </si>
  <si>
    <t>完成资产移交得1分。</t>
    <phoneticPr fontId="2" type="noConversion"/>
  </si>
  <si>
    <t>河北铭嘉工程设计有限公司</t>
    <phoneticPr fontId="2" type="noConversion"/>
  </si>
  <si>
    <t>中新创达咨询有限公司</t>
    <phoneticPr fontId="2" type="noConversion"/>
  </si>
  <si>
    <t>唐山建苑建设工程材料检测有限公司</t>
    <phoneticPr fontId="2" type="noConversion"/>
  </si>
  <si>
    <t>2024.7.1</t>
    <phoneticPr fontId="2" type="noConversion"/>
  </si>
  <si>
    <t>2024.6.25</t>
  </si>
  <si>
    <t>2024.6.25</t>
    <phoneticPr fontId="2" type="noConversion"/>
  </si>
  <si>
    <t>2024.6.24</t>
  </si>
  <si>
    <t>2024.6.24</t>
    <phoneticPr fontId="2" type="noConversion"/>
  </si>
  <si>
    <t>2024.8.15</t>
    <phoneticPr fontId="2" type="noConversion"/>
  </si>
  <si>
    <t>2024.9.29</t>
  </si>
  <si>
    <t>2024.9.29</t>
    <phoneticPr fontId="2" type="noConversion"/>
  </si>
  <si>
    <t>2024.12.20</t>
  </si>
  <si>
    <t>2024.12.20</t>
    <phoneticPr fontId="2" type="noConversion"/>
  </si>
  <si>
    <t>2024.12.23</t>
    <phoneticPr fontId="2" type="noConversion"/>
  </si>
  <si>
    <t>2024.12.24</t>
  </si>
  <si>
    <t>2024.12.17</t>
    <phoneticPr fontId="2" type="noConversion"/>
  </si>
  <si>
    <t>2024.12.24</t>
    <phoneticPr fontId="2" type="noConversion"/>
  </si>
  <si>
    <t>2024.12.25</t>
    <phoneticPr fontId="2" type="noConversion"/>
  </si>
  <si>
    <t>2024.12.27</t>
    <phoneticPr fontId="2" type="noConversion"/>
  </si>
  <si>
    <t>2018年工程项目</t>
    <phoneticPr fontId="2" type="noConversion"/>
  </si>
  <si>
    <t>2018年工程项目</t>
    <phoneticPr fontId="2" type="noConversion"/>
  </si>
  <si>
    <t>2019年工程项目</t>
    <phoneticPr fontId="2" type="noConversion"/>
  </si>
  <si>
    <t>(四)</t>
    <phoneticPr fontId="25" type="noConversion"/>
  </si>
  <si>
    <t>1.4.1</t>
  </si>
  <si>
    <t>项</t>
  </si>
  <si>
    <t>项</t>
    <phoneticPr fontId="25" type="noConversion"/>
  </si>
  <si>
    <t>2018年老旧小区基础设施改造项目S5标段</t>
    <phoneticPr fontId="25" type="noConversion"/>
  </si>
  <si>
    <t>河北华丰建筑装饰工程有限公司</t>
  </si>
  <si>
    <t>中海外交通建设有限公司</t>
  </si>
  <si>
    <t>河北建设集团天辰建筑工程有限公司</t>
  </si>
  <si>
    <t>河北振腾市政工程有限公司</t>
  </si>
  <si>
    <t>中建富林集团有限公司</t>
  </si>
  <si>
    <t>保定宏大建筑装饰工程有限公司</t>
  </si>
  <si>
    <t>中盟联旭国际建设集团有限公司</t>
  </si>
  <si>
    <t>中安城投建设有限公司</t>
  </si>
  <si>
    <t>唐山坤达建筑工程有限公司</t>
  </si>
  <si>
    <t>河南益祥建筑工程有限公司</t>
  </si>
  <si>
    <t>河北巨顺建筑工程有限公司</t>
  </si>
  <si>
    <t>石家庄一建建设集团有限公司</t>
  </si>
  <si>
    <t>唐山现代建筑集团有限公司</t>
  </si>
  <si>
    <t>河北鸿泽建筑工程有限公司</t>
  </si>
  <si>
    <t>邯郸市诚鹏建筑工程有限公司</t>
  </si>
  <si>
    <t>河北兴丰市政工程有限责任公司</t>
  </si>
  <si>
    <t>河北致和大宇建设集团有限公司</t>
  </si>
  <si>
    <t>中至百恒建设工程集团有限公司</t>
  </si>
  <si>
    <t>河北东润建设工程有限公司</t>
  </si>
  <si>
    <t>河北泽辉市政工程有限公司</t>
  </si>
  <si>
    <t>河北云泰建筑工程有限公司</t>
  </si>
  <si>
    <t>唐山洪拓市政园林工程有限公司</t>
  </si>
  <si>
    <t>唐山市中房建筑安装工程有限公司</t>
  </si>
  <si>
    <t>唐山市天信装饰装潢有限公司</t>
  </si>
  <si>
    <t>唐山润嘉建筑工程有限公司</t>
  </si>
  <si>
    <t>丰润建筑安装股份有限公司</t>
  </si>
  <si>
    <t>邯郸市华达市政公司</t>
  </si>
  <si>
    <t>唐山润琪市政园林绿化工程有限公司</t>
  </si>
  <si>
    <t>唐山润琪建设发展有限公司</t>
  </si>
  <si>
    <t>唐山宏鑫建筑工程有限公司</t>
  </si>
  <si>
    <t>唐山瑞丰建业集团有限公司</t>
  </si>
  <si>
    <t>河北天昕建设集团有限公司</t>
  </si>
  <si>
    <t>河北方泽建筑工程集团有限公司</t>
  </si>
  <si>
    <t>2020年工程项目</t>
    <phoneticPr fontId="2" type="noConversion"/>
  </si>
  <si>
    <t>2022年工程项目</t>
    <phoneticPr fontId="25" type="noConversion"/>
  </si>
  <si>
    <t>唐山超越建筑安装工程有限公司</t>
  </si>
  <si>
    <t>2024年概预算（元）</t>
    <phoneticPr fontId="2" type="noConversion"/>
  </si>
  <si>
    <t>基础设施改造S5标段</t>
    <phoneticPr fontId="25" type="noConversion"/>
  </si>
  <si>
    <t>基础设施改造S14标段</t>
    <phoneticPr fontId="25" type="noConversion"/>
  </si>
  <si>
    <t>基础设施改造S15标段</t>
    <phoneticPr fontId="25" type="noConversion"/>
  </si>
  <si>
    <t>基础设施改造S16标段</t>
    <phoneticPr fontId="25" type="noConversion"/>
  </si>
  <si>
    <t>基础设施改造S18标段</t>
    <phoneticPr fontId="25" type="noConversion"/>
  </si>
  <si>
    <t>基础设施改造S19标段</t>
    <phoneticPr fontId="25" type="noConversion"/>
  </si>
  <si>
    <t>基础设施改造S23标段</t>
    <phoneticPr fontId="25" type="noConversion"/>
  </si>
  <si>
    <t>基础设施改造S25标段</t>
    <phoneticPr fontId="25" type="noConversion"/>
  </si>
  <si>
    <t>2018年唐山市祥富里小区综合提升改造项目（S4标段）</t>
    <phoneticPr fontId="25" type="noConversion"/>
  </si>
  <si>
    <t>提升改造项目（S4标段）</t>
    <phoneticPr fontId="25" type="noConversion"/>
  </si>
  <si>
    <t>2018年唐山市祥富里小区综合提升改造项目（S6标段）</t>
    <phoneticPr fontId="25" type="noConversion"/>
  </si>
  <si>
    <t>提升改造项目（S6标段</t>
    <phoneticPr fontId="25" type="noConversion"/>
  </si>
  <si>
    <t>2018年唐山市祥富里小区综合提升改造项目（S7标段）</t>
    <phoneticPr fontId="25" type="noConversion"/>
  </si>
  <si>
    <t>提升改造项目（S7标段）</t>
    <phoneticPr fontId="25" type="noConversion"/>
  </si>
  <si>
    <t>2019年市中心老旧小区提升改造工程（S6标段）</t>
    <phoneticPr fontId="25" type="noConversion"/>
  </si>
  <si>
    <t>提升改造工程（S6标段）</t>
    <phoneticPr fontId="25" type="noConversion"/>
  </si>
  <si>
    <t>2019年市中心老旧小区提升改造工程（S10标段）</t>
    <phoneticPr fontId="25" type="noConversion"/>
  </si>
  <si>
    <t>提升改造工程（S10标段）</t>
    <phoneticPr fontId="25" type="noConversion"/>
  </si>
  <si>
    <t>2019年市中心老旧小区提升改造工程（S13标段）</t>
    <phoneticPr fontId="25" type="noConversion"/>
  </si>
  <si>
    <t>提升改造工程（S13标段）</t>
    <phoneticPr fontId="25" type="noConversion"/>
  </si>
  <si>
    <t>2019年市中心老旧小区提升改造工程（S14标段）</t>
    <phoneticPr fontId="25" type="noConversion"/>
  </si>
  <si>
    <t>提升改造工程（S14标段）</t>
    <phoneticPr fontId="25" type="noConversion"/>
  </si>
  <si>
    <t>2019年市中心老旧小区提升改造工程（S27标段）</t>
    <phoneticPr fontId="25" type="noConversion"/>
  </si>
  <si>
    <t>小区提升改造工程（S27标段）</t>
    <phoneticPr fontId="25" type="noConversion"/>
  </si>
  <si>
    <t>2019年市中心老旧小区提升改造工程（S33标段）</t>
    <phoneticPr fontId="25" type="noConversion"/>
  </si>
  <si>
    <t>小区提升改造工程（S33标段）</t>
    <phoneticPr fontId="25" type="noConversion"/>
  </si>
  <si>
    <t>小区提升改造工程（S34标段）</t>
  </si>
  <si>
    <t>小区提升改造工程（S35标段）</t>
  </si>
  <si>
    <t>小区提升改造工程（S36标段）</t>
  </si>
  <si>
    <t>小区提升改造工程（S37标段）</t>
  </si>
  <si>
    <t>小区提升改造工程（S38标段）</t>
  </si>
  <si>
    <t>2019年市中心老旧小区提升改造工程（S46标段）</t>
    <phoneticPr fontId="25" type="noConversion"/>
  </si>
  <si>
    <t>提升改造工程（S46标段）</t>
    <phoneticPr fontId="25" type="noConversion"/>
  </si>
  <si>
    <t>2019年新增提升改造项目S47标段</t>
    <phoneticPr fontId="25" type="noConversion"/>
  </si>
  <si>
    <t>提升改造项目S47标段</t>
    <phoneticPr fontId="25" type="noConversion"/>
  </si>
  <si>
    <t>2019年新增提升改造项目S65标段</t>
    <phoneticPr fontId="25" type="noConversion"/>
  </si>
  <si>
    <t>提升改造项目S65标段</t>
    <phoneticPr fontId="25" type="noConversion"/>
  </si>
  <si>
    <t>2019年唐山市51#小区和兴源里小区提升改造项目工程总承包 S1标段</t>
    <phoneticPr fontId="25" type="noConversion"/>
  </si>
  <si>
    <t>提升改造项目工程总承包 S1标段</t>
    <phoneticPr fontId="25" type="noConversion"/>
  </si>
  <si>
    <t>2019年煤医里、偏坡铁路楼、华岩铁路楼、南新西道铁路楼4个老旧小区提升改造项目</t>
    <phoneticPr fontId="25" type="noConversion"/>
  </si>
  <si>
    <t>2019年唐山站东广场周边老旧小区外立面改造工程</t>
    <phoneticPr fontId="25" type="noConversion"/>
  </si>
  <si>
    <t>小区外立面改造工程</t>
    <phoneticPr fontId="25" type="noConversion"/>
  </si>
  <si>
    <t>2020 年市直管老旧小区综合提升改造项目施工 S10标段光明西里</t>
    <phoneticPr fontId="25" type="noConversion"/>
  </si>
  <si>
    <t>提升改造项目施工 S10标段</t>
    <phoneticPr fontId="25" type="noConversion"/>
  </si>
  <si>
    <t>2020年新增祥富里等7个市直管老旧小区改造项目-祥富里、祥荣里、幸福花园、培仁里工程总承包一标段</t>
    <phoneticPr fontId="25" type="noConversion"/>
  </si>
  <si>
    <t>小区改造项目一标段</t>
    <phoneticPr fontId="25" type="noConversion"/>
  </si>
  <si>
    <t>小区改造项目二标段</t>
    <phoneticPr fontId="25" type="noConversion"/>
  </si>
  <si>
    <t>小区改造项目三标段</t>
    <phoneticPr fontId="25" type="noConversion"/>
  </si>
  <si>
    <t>小区改造项目四标段</t>
    <phoneticPr fontId="25" type="noConversion"/>
  </si>
  <si>
    <t xml:space="preserve">2020年新增祥富里等7个市直管老旧小区改造项目施工-和平楼 </t>
    <phoneticPr fontId="25" type="noConversion"/>
  </si>
  <si>
    <t>老旧小区改造项目施工-和平楼</t>
    <phoneticPr fontId="25" type="noConversion"/>
  </si>
  <si>
    <t>2020年新增祥富里等7个市直管老旧小区改造项目施工-龙泉西里</t>
    <phoneticPr fontId="25" type="noConversion"/>
  </si>
  <si>
    <t>老旧小区改造项目施工-龙泉西里</t>
    <phoneticPr fontId="25" type="noConversion"/>
  </si>
  <si>
    <t>水泥混凝土</t>
  </si>
  <si>
    <t>路牙铺设</t>
  </si>
  <si>
    <t>钢质花饰大门</t>
  </si>
  <si>
    <t>雨水管</t>
  </si>
  <si>
    <t>预制钢筋混凝土排水检查井</t>
  </si>
  <si>
    <t>单平箅雨水口</t>
  </si>
  <si>
    <t>双平箅雨水口</t>
  </si>
  <si>
    <t>路灯控制箱AL-LD1</t>
  </si>
  <si>
    <t>LED路灯</t>
  </si>
  <si>
    <t>㎡</t>
  </si>
  <si>
    <t>m</t>
  </si>
  <si>
    <t>樘</t>
  </si>
  <si>
    <t>座</t>
  </si>
  <si>
    <t>台</t>
  </si>
  <si>
    <t>套</t>
  </si>
  <si>
    <t>社会效益
（ 6 分）</t>
    <phoneticPr fontId="3" type="noConversion"/>
  </si>
  <si>
    <t>改善居民生活质量</t>
    <phoneticPr fontId="2" type="noConversion"/>
  </si>
  <si>
    <t>改善居民生活环境</t>
    <phoneticPr fontId="2" type="noConversion"/>
  </si>
  <si>
    <r>
      <rPr>
        <sz val="11"/>
        <rFont val="仿宋_GB2312"/>
        <family val="3"/>
        <charset val="134"/>
      </rPr>
      <t>完成</t>
    </r>
    <r>
      <rPr>
        <sz val="11"/>
        <rFont val="Arial Narrow"/>
        <family val="2"/>
      </rPr>
      <t>6</t>
    </r>
    <r>
      <rPr>
        <sz val="11"/>
        <rFont val="仿宋_GB2312"/>
        <family val="3"/>
        <charset val="134"/>
      </rPr>
      <t>分，部分完成按完成程度得分，未完成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分。</t>
    </r>
    <phoneticPr fontId="3" type="noConversion"/>
  </si>
  <si>
    <t>验收质量合格率</t>
    <phoneticPr fontId="2" type="noConversion"/>
  </si>
  <si>
    <t>按合同规定时限范围内完工</t>
    <phoneticPr fontId="2" type="noConversion"/>
  </si>
  <si>
    <t>市直管老旧小区烟道改造项目</t>
    <phoneticPr fontId="2" type="noConversion"/>
  </si>
  <si>
    <t>市直管老旧小区围挡改造项目施工</t>
    <phoneticPr fontId="2" type="noConversion"/>
  </si>
  <si>
    <t>市直管小区提升改造项目</t>
    <phoneticPr fontId="2" type="noConversion"/>
  </si>
  <si>
    <t>1.1.12</t>
  </si>
  <si>
    <t>路南区老旧小区综合提升友谊里市管小区20栋楼项目</t>
    <phoneticPr fontId="2" type="noConversion"/>
  </si>
  <si>
    <t>1.2.19</t>
  </si>
  <si>
    <t>2019 年路南区辖区老旧小区综合改造项目-复兴楼</t>
  </si>
  <si>
    <t>2019 年路南区辖区老旧小区综合改造项目、2019年路南区背街小巷综合整治项目第二标段-消防楼</t>
  </si>
  <si>
    <t>2018.10.23</t>
  </si>
  <si>
    <t>2019.08.25</t>
  </si>
  <si>
    <t>2019.03.20</t>
  </si>
  <si>
    <t>2019.10.28</t>
  </si>
  <si>
    <t>2019.03.01</t>
  </si>
  <si>
    <t>2019.07.30</t>
  </si>
  <si>
    <t>项目概预算
（元）</t>
    <phoneticPr fontId="2" type="noConversion"/>
  </si>
  <si>
    <t>2022年市直管德源里等小区提升改造项目2022年市直管德源里等小区基础配套设施改造项目施工S3红星楼</t>
    <phoneticPr fontId="25" type="noConversion"/>
  </si>
  <si>
    <t>小区提升改造项目</t>
    <phoneticPr fontId="25" type="noConversion"/>
  </si>
  <si>
    <t>小区提升改造项</t>
    <phoneticPr fontId="25" type="noConversion"/>
  </si>
  <si>
    <t>项</t>
    <phoneticPr fontId="25" type="noConversion"/>
  </si>
  <si>
    <t>平箅式双箅雨水口</t>
  </si>
  <si>
    <t>边沟式单篦雨水口</t>
  </si>
  <si>
    <t>LED 24V-60W</t>
  </si>
  <si>
    <t>单灯LED 24V-30W</t>
  </si>
  <si>
    <t>双灯LED 24V-30W*2</t>
  </si>
  <si>
    <t>AL-LD2 600*800*340</t>
  </si>
  <si>
    <t>500*250*100混凝土路缘石</t>
  </si>
  <si>
    <t>2.5m*2m（带门禁）</t>
  </si>
  <si>
    <t>公园杆灯 单灯
LED 24V-30W</t>
  </si>
  <si>
    <t>公园杆灯 双灯
LED 24V-30W*2</t>
  </si>
  <si>
    <t>6m长成品电动伸缩门、材质为不锈钢管</t>
  </si>
  <si>
    <t>配电箱
600*800*340</t>
    <phoneticPr fontId="25" type="noConversion"/>
  </si>
  <si>
    <t>LED灯 24V-60W</t>
    <phoneticPr fontId="25" type="noConversion"/>
  </si>
  <si>
    <t>铁艺消防大门4m*2.5mm</t>
    <phoneticPr fontId="25" type="noConversion"/>
  </si>
  <si>
    <t>2019年费用</t>
    <phoneticPr fontId="25" type="noConversion"/>
  </si>
  <si>
    <t>2022年费用</t>
    <phoneticPr fontId="25" type="noConversion"/>
  </si>
  <si>
    <t>2023年费用</t>
    <phoneticPr fontId="25" type="noConversion"/>
  </si>
  <si>
    <t>烟道改造项目</t>
    <phoneticPr fontId="25" type="noConversion"/>
  </si>
  <si>
    <t>围挡改造项目</t>
    <phoneticPr fontId="25" type="noConversion"/>
  </si>
  <si>
    <t>2022年市直管德源里等小区提升改造项目2022年市直管德源里等小区基础配套设施改造项目施工（S7标段-部东里）</t>
    <phoneticPr fontId="25" type="noConversion"/>
  </si>
  <si>
    <t>基础配套设施改造项目</t>
    <phoneticPr fontId="25" type="noConversion"/>
  </si>
  <si>
    <t>2023年驻唐部队老旧小区改造项目（基础部分）2023年驻唐部队老旧小区改造项目（海绵城市部分）施工S1标段</t>
    <phoneticPr fontId="25" type="noConversion"/>
  </si>
  <si>
    <t>老旧小区改造项目</t>
  </si>
  <si>
    <t>老旧小区改造项目</t>
    <phoneticPr fontId="25" type="noConversion"/>
  </si>
  <si>
    <t>路南区老旧小区综合提升友谊里市管小区20栋楼项目</t>
    <phoneticPr fontId="25" type="noConversion"/>
  </si>
  <si>
    <t>老旧小区综合提升</t>
    <phoneticPr fontId="25" type="noConversion"/>
  </si>
  <si>
    <t>唐山市住宅建设工程总公司</t>
  </si>
  <si>
    <t>唐山市住宅建设工程总公司</t>
    <phoneticPr fontId="25" type="noConversion"/>
  </si>
  <si>
    <t>2019 年路南区辖区老旧小区综合改造项目、2019年路南区背街小巷综合整治项目第二标段-消防楼</t>
    <phoneticPr fontId="25" type="noConversion"/>
  </si>
  <si>
    <t>2019 年路南区辖区老旧小区综合改造项目-复兴楼</t>
    <phoneticPr fontId="25" type="noConversion"/>
  </si>
  <si>
    <t>老旧小区综合改造项目</t>
    <phoneticPr fontId="25" type="noConversion"/>
  </si>
  <si>
    <t>唐山兆平建筑安装有限公司</t>
    <phoneticPr fontId="25" type="noConversion"/>
  </si>
  <si>
    <t>2022年市直管德源里等小区提升改造项目2022年市直管德源里等小区基础配套设施改造项目施工S1红星楼</t>
    <phoneticPr fontId="25" type="noConversion"/>
  </si>
  <si>
    <t>唐山润琪建设发展有限公司</t>
    <phoneticPr fontId="25" type="noConversion"/>
  </si>
  <si>
    <t>2022年市直管德源里等小区提升改造项目2022年市直管德源里等小区基础配套设施改造项目施工（S4标段-燕京小区）</t>
    <phoneticPr fontId="25" type="noConversion"/>
  </si>
  <si>
    <t>山东富态建设工程有限公司</t>
    <phoneticPr fontId="25" type="noConversion"/>
  </si>
  <si>
    <t>博聚建设集团有限公司</t>
    <phoneticPr fontId="25" type="noConversion"/>
  </si>
  <si>
    <t>2022.11.2</t>
    <phoneticPr fontId="25" type="noConversion"/>
  </si>
  <si>
    <t>2018年老旧小区基础设施改造项目S16标段</t>
    <phoneticPr fontId="2" type="noConversion"/>
  </si>
  <si>
    <t>2018年唐山市祥富里小区综合提升改造项目（S4标段）</t>
    <phoneticPr fontId="2" type="noConversion"/>
  </si>
  <si>
    <t>2022年市直管德源里等小区提升改造项目2022年市直管德源里等小区基础配套设施改造项目施工S1红星楼</t>
    <phoneticPr fontId="2" type="noConversion"/>
  </si>
  <si>
    <t>2022.11.2</t>
    <phoneticPr fontId="25" type="noConversion"/>
  </si>
  <si>
    <t>2022年市直管德源里等小区提升改造项目2022年市直管德源里等小区基础配套设施改造项目施工（S5标段-燕京小区）</t>
    <phoneticPr fontId="25" type="noConversion"/>
  </si>
  <si>
    <t>2022.12.22</t>
    <phoneticPr fontId="25" type="noConversion"/>
  </si>
  <si>
    <t>河北春实建设集团有限公司</t>
    <phoneticPr fontId="25" type="noConversion"/>
  </si>
  <si>
    <t>2022年市直管德源里等小区提升改造项目2022年市直管德源里等小区基础配套设施改造项目施工(S8标段-国防楼)</t>
    <phoneticPr fontId="25" type="noConversion"/>
  </si>
  <si>
    <t>博润建设集团有限公司</t>
    <phoneticPr fontId="25" type="noConversion"/>
  </si>
  <si>
    <t>2022年市直管德源里等小区提升改造项目2022年市直管德源里等小区基础配套设施改造项目施工（S9标段-定福里）</t>
    <phoneticPr fontId="25" type="noConversion"/>
  </si>
  <si>
    <t>唐山裕坤建设集团有限公司</t>
    <phoneticPr fontId="25" type="noConversion"/>
  </si>
  <si>
    <t>2022年市直管老旧小区烟道改造项目施工</t>
    <phoneticPr fontId="25" type="noConversion"/>
  </si>
  <si>
    <t>河北固拓建设工程有限公司</t>
    <phoneticPr fontId="25" type="noConversion"/>
  </si>
  <si>
    <t>2022年市直管老旧小区围挡改造项目施工</t>
    <phoneticPr fontId="25" type="noConversion"/>
  </si>
  <si>
    <t>河北鼎航建筑工程有限公司</t>
    <phoneticPr fontId="25" type="noConversion"/>
  </si>
  <si>
    <r>
      <rPr>
        <sz val="11"/>
        <rFont val="仿宋_GB2312"/>
        <family val="3"/>
        <charset val="134"/>
      </rPr>
      <t>可持续影响</t>
    </r>
    <r>
      <rPr>
        <sz val="11"/>
        <rFont val="Arial Narrow"/>
        <family val="2"/>
      </rPr>
      <t xml:space="preserve">
</t>
    </r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 xml:space="preserve">   6</t>
    </r>
    <r>
      <rPr>
        <sz val="11"/>
        <rFont val="仿宋_GB2312"/>
        <family val="3"/>
        <charset val="134"/>
      </rPr>
      <t>分）</t>
    </r>
    <phoneticPr fontId="3" type="noConversion"/>
  </si>
  <si>
    <r>
      <rPr>
        <b/>
        <sz val="18"/>
        <rFont val="仿宋_GB2312"/>
        <family val="3"/>
        <charset val="134"/>
      </rPr>
      <t>唐山市住房和城乡建设局</t>
    </r>
    <r>
      <rPr>
        <b/>
        <sz val="18"/>
        <rFont val="Arial Narrow"/>
        <family val="2"/>
      </rPr>
      <t>2024</t>
    </r>
    <r>
      <rPr>
        <b/>
        <sz val="18"/>
        <rFont val="仿宋_GB2312"/>
        <family val="3"/>
        <charset val="134"/>
      </rPr>
      <t>年度市直管老旧小区提升改造项目资金支出绩效评价评分表</t>
    </r>
    <phoneticPr fontId="2" type="noConversion"/>
  </si>
  <si>
    <t>备注</t>
    <phoneticPr fontId="2" type="noConversion"/>
  </si>
  <si>
    <t>定期跟踪检查记录的完整性，项目单位对检查问题整改的及时性。</t>
    <phoneticPr fontId="2" type="noConversion"/>
  </si>
  <si>
    <t>项目定期跟踪检查制度建立情况</t>
    <phoneticPr fontId="2" type="noConversion"/>
  </si>
  <si>
    <t>未制定定期跟踪检查制度</t>
    <phoneticPr fontId="2" type="noConversion"/>
  </si>
  <si>
    <t>市财政</t>
    <phoneticPr fontId="2" type="noConversion"/>
  </si>
  <si>
    <t>地方财政</t>
    <phoneticPr fontId="2" type="noConversion"/>
  </si>
  <si>
    <t>唐山市住房和城乡建设局2024年度市直管老旧小区提升改造项目投资完成情况汇总表</t>
    <phoneticPr fontId="2" type="noConversion"/>
  </si>
  <si>
    <t>唐山市住房和城乡建设局2024年度市直管老旧小区提升改造项目费用资金支出明细表</t>
    <phoneticPr fontId="2" type="noConversion"/>
  </si>
  <si>
    <t>2018.10.15</t>
    <phoneticPr fontId="25" type="noConversion"/>
  </si>
  <si>
    <t>数量指标未细化按70%得分</t>
    <phoneticPr fontId="2" type="noConversion"/>
  </si>
  <si>
    <t>数量指标未细化减0.6分</t>
    <phoneticPr fontId="2" type="noConversion"/>
  </si>
  <si>
    <t>唐山市住房和城乡建设局2024年度市直管老旧小区提升改造项目费用完成情况明细表</t>
    <phoneticPr fontId="2" type="noConversion"/>
  </si>
  <si>
    <t>附件3-1：</t>
    <phoneticPr fontId="2" type="noConversion"/>
  </si>
  <si>
    <t>附件3-2</t>
    <phoneticPr fontId="2" type="noConversion"/>
  </si>
  <si>
    <t>无跟踪检查记录</t>
    <phoneticPr fontId="2" type="noConversion"/>
  </si>
  <si>
    <r>
      <rPr>
        <sz val="11"/>
        <rFont val="仿宋_GB2312"/>
        <family val="3"/>
        <charset val="134"/>
      </rPr>
      <t>无截留、挤占、挪用、虚列支出等情况（无上述情况</t>
    </r>
    <r>
      <rPr>
        <sz val="11"/>
        <rFont val="Arial Narrow"/>
        <family val="2"/>
      </rPr>
      <t>1.0</t>
    </r>
    <r>
      <rPr>
        <sz val="11"/>
        <rFont val="仿宋_GB2312"/>
        <family val="3"/>
        <charset val="134"/>
      </rPr>
      <t>分，有上述情况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  <phoneticPr fontId="3" type="noConversion"/>
  </si>
  <si>
    <r>
      <rPr>
        <sz val="11"/>
        <rFont val="仿宋_GB2312"/>
        <family val="3"/>
        <charset val="134"/>
      </rPr>
      <t>是否符合国家、省、市财经法规和财务管理制度以及有关专项资金管理办法的规定。（符合相关要求</t>
    </r>
    <r>
      <rPr>
        <sz val="11"/>
        <rFont val="Arial Narrow"/>
        <family val="2"/>
      </rPr>
      <t>1.0</t>
    </r>
    <r>
      <rPr>
        <sz val="11"/>
        <rFont val="仿宋_GB2312"/>
        <family val="3"/>
        <charset val="134"/>
      </rPr>
      <t>分；不符合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分；部分符合按符合项比例得分）。</t>
    </r>
    <phoneticPr fontId="2" type="noConversion"/>
  </si>
  <si>
    <t>项目已经完工资产移交按70%得分</t>
    <phoneticPr fontId="2" type="noConversion"/>
  </si>
  <si>
    <r>
      <rPr>
        <sz val="11"/>
        <rFont val="仿宋_GB2312"/>
        <family val="3"/>
        <charset val="134"/>
      </rPr>
      <t>项目内容与部门职责范围相符（相符</t>
    </r>
    <r>
      <rPr>
        <sz val="11"/>
        <rFont val="Arial Narrow"/>
        <family val="2"/>
      </rPr>
      <t>0.5</t>
    </r>
    <r>
      <rPr>
        <sz val="11"/>
        <rFont val="仿宋_GB2312"/>
        <family val="3"/>
        <charset val="134"/>
      </rPr>
      <t>分，不相符</t>
    </r>
    <r>
      <rPr>
        <sz val="11"/>
        <rFont val="Arial Narrow"/>
        <family val="2"/>
      </rPr>
      <t>0</t>
    </r>
    <r>
      <rPr>
        <sz val="11"/>
        <rFont val="仿宋_GB2312"/>
        <family val="3"/>
        <charset val="134"/>
      </rPr>
      <t>分）。</t>
    </r>
    <phoneticPr fontId="3" type="noConversion"/>
  </si>
  <si>
    <t>项目立项与国家、省、唐山市相关法律法规及相关政策符合性；与唐山市发展规划、工作计划相符性。</t>
    <phoneticPr fontId="2" type="noConversion"/>
  </si>
  <si>
    <r>
      <rPr>
        <sz val="11"/>
        <rFont val="仿宋_GB2312"/>
        <family val="3"/>
        <charset val="134"/>
      </rPr>
      <t>该项评分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分值</t>
    </r>
    <r>
      <rPr>
        <sz val="11"/>
        <rFont val="Arial Narrow"/>
        <family val="2"/>
      </rPr>
      <t>*</t>
    </r>
    <r>
      <rPr>
        <sz val="11"/>
        <rFont val="仿宋_GB2312"/>
        <family val="3"/>
        <charset val="134"/>
      </rPr>
      <t>项目及时率</t>
    </r>
    <r>
      <rPr>
        <sz val="11"/>
        <rFont val="Arial Narrow"/>
        <family val="2"/>
      </rPr>
      <t xml:space="preserve">                                              
</t>
    </r>
    <r>
      <rPr>
        <sz val="11"/>
        <rFont val="仿宋_GB2312"/>
        <family val="3"/>
        <charset val="134"/>
      </rPr>
      <t>项目及时率</t>
    </r>
    <r>
      <rPr>
        <sz val="11"/>
        <rFont val="Arial Narrow"/>
        <family val="2"/>
      </rPr>
      <t>=</t>
    </r>
    <r>
      <rPr>
        <sz val="11"/>
        <rFont val="仿宋_GB2312"/>
        <family val="3"/>
        <charset val="134"/>
      </rPr>
      <t>（及时完成项目资金额</t>
    </r>
    <r>
      <rPr>
        <sz val="11"/>
        <rFont val="Arial Narrow"/>
        <family val="2"/>
      </rPr>
      <t>/</t>
    </r>
    <r>
      <rPr>
        <sz val="11"/>
        <rFont val="仿宋_GB2312"/>
        <family val="3"/>
        <charset val="134"/>
      </rPr>
      <t>预算额）</t>
    </r>
    <r>
      <rPr>
        <sz val="11"/>
        <rFont val="仿宋_GB2312"/>
        <family val="2"/>
        <charset val="134"/>
      </rPr>
      <t>×</t>
    </r>
    <r>
      <rPr>
        <sz val="11"/>
        <rFont val="Arial Narrow"/>
        <family val="2"/>
      </rPr>
      <t>100%</t>
    </r>
    <r>
      <rPr>
        <sz val="11"/>
        <rFont val="仿宋_GB2312"/>
        <family val="3"/>
        <charset val="134"/>
      </rPr>
      <t>。
如果分项目较多，按分项目加权平均计算得分。</t>
    </r>
    <phoneticPr fontId="3" type="noConversion"/>
  </si>
  <si>
    <t xml:space="preserve"> 注：该表根据项目预算中的分项目填列，每个分项目填写一张。项目资金占比%是指该部分资金额占项目预算、拨付总额的比例；完成%是指该项目的拨付、支付金额占该项目预算额的比例。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</si>
</sst>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_ * #,##0.0_ ;_ * \-#,##0.0_ ;_ * &quot;-&quot;??_ ;_ @_ "/>
    <numFmt numFmtId="178" formatCode="0&quot;.&quot;0,&quot;万元&quot;"/>
    <numFmt numFmtId="179" formatCode="#,##0.00_ "/>
    <numFmt numFmtId="180" formatCode="0.000000_ "/>
    <numFmt numFmtId="181" formatCode="_ * #,##0.0000_ ;_ * \-#,##0.0000_ ;_ * &quot;-&quot;??_ ;_ @_ "/>
  </numFmts>
  <fonts count="51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Arial Narrow"/>
      <family val="2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Arial Narrow"/>
      <family val="3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Arial Narrow"/>
      <family val="2"/>
    </font>
    <font>
      <b/>
      <sz val="12"/>
      <color theme="1"/>
      <name val="仿宋_GB2312"/>
      <family val="3"/>
      <charset val="134"/>
    </font>
    <font>
      <b/>
      <sz val="2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rgb="FF000000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仿宋_GB2312"/>
      <family val="3"/>
      <charset val="134"/>
    </font>
    <font>
      <b/>
      <sz val="11"/>
      <color rgb="FFFF0000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Arial Narrow"/>
      <family val="2"/>
    </font>
    <font>
      <b/>
      <sz val="12"/>
      <name val="宋体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b/>
      <sz val="18"/>
      <name val="Arial Narrow"/>
      <family val="3"/>
      <charset val="134"/>
    </font>
    <font>
      <b/>
      <sz val="18"/>
      <name val="Arial Narrow"/>
      <family val="2"/>
    </font>
    <font>
      <sz val="11"/>
      <color theme="1"/>
      <name val="Arial Narrow"/>
      <family val="2"/>
    </font>
    <font>
      <sz val="10.5"/>
      <color rgb="FF000000"/>
      <name val="仿宋_GB2312"/>
      <family val="3"/>
      <charset val="134"/>
    </font>
    <font>
      <sz val="10.5"/>
      <color indexed="8"/>
      <name val="Arial Narrow"/>
      <family val="2"/>
    </font>
    <font>
      <sz val="10.5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仿宋_GB2312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0"/>
    <xf numFmtId="9" fontId="13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3" fontId="14" fillId="0" borderId="0" xfId="2" applyFont="1" applyAlignment="1">
      <alignment horizontal="left"/>
    </xf>
    <xf numFmtId="10" fontId="14" fillId="0" borderId="0" xfId="4" applyNumberFormat="1" applyFont="1" applyAlignment="1">
      <alignment horizontal="left"/>
    </xf>
    <xf numFmtId="0" fontId="14" fillId="0" borderId="0" xfId="0" applyFont="1" applyAlignment="1"/>
    <xf numFmtId="49" fontId="16" fillId="0" borderId="0" xfId="0" applyNumberFormat="1" applyFont="1">
      <alignment vertical="center"/>
    </xf>
    <xf numFmtId="0" fontId="16" fillId="0" borderId="0" xfId="0" applyFont="1" applyAlignment="1"/>
    <xf numFmtId="10" fontId="16" fillId="0" borderId="0" xfId="4" applyNumberFormat="1" applyFont="1" applyBorder="1" applyAlignment="1">
      <alignment vertical="center"/>
    </xf>
    <xf numFmtId="43" fontId="18" fillId="0" borderId="1" xfId="2" applyFont="1" applyBorder="1" applyAlignment="1">
      <alignment horizontal="center" vertical="center" wrapText="1"/>
    </xf>
    <xf numFmtId="10" fontId="18" fillId="0" borderId="1" xfId="4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9" fillId="2" borderId="1" xfId="0" applyNumberFormat="1" applyFont="1" applyFill="1" applyBorder="1" applyAlignment="1">
      <alignment horizontal="center" vertical="center" wrapText="1"/>
    </xf>
    <xf numFmtId="10" fontId="19" fillId="2" borderId="1" xfId="4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/>
    <xf numFmtId="43" fontId="19" fillId="0" borderId="1" xfId="2" applyFont="1" applyFill="1" applyBorder="1" applyAlignment="1">
      <alignment horizontal="center" vertical="center" wrapText="1"/>
    </xf>
    <xf numFmtId="43" fontId="18" fillId="0" borderId="1" xfId="2" applyFont="1" applyFill="1" applyBorder="1" applyAlignment="1">
      <alignment horizontal="center" vertical="center" wrapText="1"/>
    </xf>
    <xf numFmtId="10" fontId="18" fillId="0" borderId="1" xfId="4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10" fontId="14" fillId="0" borderId="0" xfId="4" applyNumberFormat="1" applyFont="1" applyAlignment="1"/>
    <xf numFmtId="43" fontId="14" fillId="0" borderId="0" xfId="2" applyFont="1" applyAlignment="1"/>
    <xf numFmtId="49" fontId="14" fillId="0" borderId="7" xfId="0" applyNumberFormat="1" applyFont="1" applyBorder="1">
      <alignment vertical="center"/>
    </xf>
    <xf numFmtId="43" fontId="14" fillId="0" borderId="7" xfId="2" applyFont="1" applyBorder="1" applyAlignment="1">
      <alignment vertical="center"/>
    </xf>
    <xf numFmtId="10" fontId="14" fillId="0" borderId="7" xfId="4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0" fontId="19" fillId="0" borderId="1" xfId="4" applyNumberFormat="1" applyFont="1" applyFill="1" applyBorder="1" applyAlignment="1">
      <alignment horizontal="center" vertical="center" wrapText="1"/>
    </xf>
    <xf numFmtId="43" fontId="18" fillId="3" borderId="9" xfId="2" applyFont="1" applyFill="1" applyBorder="1" applyAlignment="1">
      <alignment horizontal="center" vertical="center" wrapText="1"/>
    </xf>
    <xf numFmtId="10" fontId="18" fillId="3" borderId="1" xfId="4" applyNumberFormat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10" fontId="18" fillId="3" borderId="9" xfId="4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10" fontId="16" fillId="0" borderId="7" xfId="2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43" fontId="16" fillId="0" borderId="1" xfId="5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3" fontId="14" fillId="0" borderId="0" xfId="5" applyFont="1" applyAlignment="1"/>
    <xf numFmtId="43" fontId="18" fillId="0" borderId="1" xfId="5" applyFont="1" applyBorder="1" applyAlignment="1">
      <alignment horizontal="center" vertical="center" wrapText="1"/>
    </xf>
    <xf numFmtId="43" fontId="14" fillId="0" borderId="1" xfId="5" applyFont="1" applyBorder="1" applyAlignment="1">
      <alignment horizontal="center" vertical="center"/>
    </xf>
    <xf numFmtId="43" fontId="19" fillId="0" borderId="1" xfId="4" applyNumberFormat="1" applyFont="1" applyFill="1" applyBorder="1" applyAlignment="1">
      <alignment horizontal="right" vertical="center" wrapText="1" shrinkToFit="1"/>
    </xf>
    <xf numFmtId="0" fontId="14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177" fontId="22" fillId="0" borderId="0" xfId="5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43" fontId="6" fillId="0" borderId="1" xfId="5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wrapText="1"/>
    </xf>
    <xf numFmtId="10" fontId="19" fillId="0" borderId="1" xfId="4" applyNumberFormat="1" applyFont="1" applyBorder="1" applyAlignment="1">
      <alignment horizontal="center" vertical="center" wrapText="1"/>
    </xf>
    <xf numFmtId="43" fontId="16" fillId="0" borderId="1" xfId="5" applyFont="1" applyFill="1" applyBorder="1" applyAlignment="1">
      <alignment vertical="center"/>
    </xf>
    <xf numFmtId="9" fontId="16" fillId="0" borderId="1" xfId="4" applyFont="1" applyFill="1" applyBorder="1" applyAlignment="1">
      <alignment vertical="center"/>
    </xf>
    <xf numFmtId="10" fontId="16" fillId="0" borderId="1" xfId="4" applyNumberFormat="1" applyFont="1" applyFill="1" applyBorder="1" applyAlignment="1">
      <alignment vertical="center"/>
    </xf>
    <xf numFmtId="43" fontId="16" fillId="0" borderId="1" xfId="0" applyNumberFormat="1" applyFont="1" applyBorder="1">
      <alignment vertical="center"/>
    </xf>
    <xf numFmtId="0" fontId="22" fillId="0" borderId="1" xfId="1" applyFont="1" applyBorder="1" applyAlignment="1">
      <alignment horizontal="center" vertical="center" wrapText="1" shrinkToFit="1"/>
    </xf>
    <xf numFmtId="43" fontId="22" fillId="0" borderId="1" xfId="5" applyFont="1" applyBorder="1" applyAlignment="1">
      <alignment horizontal="center" vertical="center" wrapText="1" shrinkToFit="1"/>
    </xf>
    <xf numFmtId="10" fontId="22" fillId="0" borderId="1" xfId="1" applyNumberFormat="1" applyFont="1" applyBorder="1" applyAlignment="1">
      <alignment vertical="center" wrapText="1" shrinkToFit="1"/>
    </xf>
    <xf numFmtId="0" fontId="23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10" fontId="16" fillId="0" borderId="1" xfId="4" applyNumberFormat="1" applyFont="1" applyFill="1" applyBorder="1" applyAlignment="1"/>
    <xf numFmtId="49" fontId="6" fillId="0" borderId="1" xfId="1" applyNumberFormat="1" applyFont="1" applyBorder="1" applyAlignment="1">
      <alignment horizontal="center" vertical="center" wrapText="1"/>
    </xf>
    <xf numFmtId="43" fontId="16" fillId="0" borderId="1" xfId="2" applyFont="1" applyFill="1" applyBorder="1" applyAlignment="1">
      <alignment vertical="center" wrapText="1"/>
    </xf>
    <xf numFmtId="10" fontId="16" fillId="0" borderId="1" xfId="4" applyNumberFormat="1" applyFont="1" applyFill="1" applyBorder="1" applyAlignment="1">
      <alignment vertical="center" wrapText="1"/>
    </xf>
    <xf numFmtId="10" fontId="16" fillId="0" borderId="1" xfId="4" applyNumberFormat="1" applyFont="1" applyFill="1" applyBorder="1">
      <alignment vertical="center"/>
    </xf>
    <xf numFmtId="43" fontId="14" fillId="0" borderId="1" xfId="2" applyFont="1" applyFill="1" applyBorder="1" applyAlignment="1">
      <alignment vertical="center" wrapText="1"/>
    </xf>
    <xf numFmtId="9" fontId="16" fillId="0" borderId="1" xfId="4" applyFont="1" applyFill="1" applyBorder="1">
      <alignment vertical="center"/>
    </xf>
    <xf numFmtId="10" fontId="16" fillId="0" borderId="1" xfId="2" applyNumberFormat="1" applyFont="1" applyFill="1" applyBorder="1">
      <alignment vertical="center"/>
    </xf>
    <xf numFmtId="43" fontId="16" fillId="0" borderId="1" xfId="2" applyFont="1" applyFill="1" applyBorder="1">
      <alignment vertical="center"/>
    </xf>
    <xf numFmtId="10" fontId="14" fillId="0" borderId="1" xfId="4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43" fontId="22" fillId="0" borderId="7" xfId="5" applyFont="1" applyBorder="1" applyAlignment="1">
      <alignment vertical="center" wrapText="1"/>
    </xf>
    <xf numFmtId="43" fontId="5" fillId="0" borderId="0" xfId="5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43" fontId="5" fillId="0" borderId="0" xfId="5" applyFont="1">
      <alignment vertical="center"/>
    </xf>
    <xf numFmtId="10" fontId="5" fillId="0" borderId="0" xfId="0" applyNumberFormat="1" applyFont="1">
      <alignment vertical="center"/>
    </xf>
    <xf numFmtId="43" fontId="6" fillId="0" borderId="0" xfId="5" applyFont="1" applyAlignment="1">
      <alignment vertical="center"/>
    </xf>
    <xf numFmtId="43" fontId="6" fillId="0" borderId="1" xfId="5" applyFont="1" applyBorder="1" applyAlignment="1">
      <alignment vertical="center" wrapText="1"/>
    </xf>
    <xf numFmtId="10" fontId="6" fillId="0" borderId="1" xfId="4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43" fontId="5" fillId="0" borderId="0" xfId="5" applyFont="1" applyAlignment="1">
      <alignment vertical="center"/>
    </xf>
    <xf numFmtId="43" fontId="5" fillId="0" borderId="0" xfId="7" applyFont="1">
      <alignment vertical="center"/>
    </xf>
    <xf numFmtId="43" fontId="5" fillId="0" borderId="0" xfId="7" applyFont="1" applyAlignment="1">
      <alignment horizontal="right" vertical="center"/>
    </xf>
    <xf numFmtId="43" fontId="26" fillId="0" borderId="9" xfId="7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0" fontId="16" fillId="0" borderId="1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43" fontId="14" fillId="0" borderId="0" xfId="5" applyFont="1" applyFill="1" applyAlignment="1">
      <alignment vertical="center"/>
    </xf>
    <xf numFmtId="43" fontId="14" fillId="0" borderId="1" xfId="5" applyFont="1" applyFill="1" applyBorder="1" applyAlignment="1">
      <alignment horizontal="center" vertical="center"/>
    </xf>
    <xf numFmtId="43" fontId="19" fillId="0" borderId="1" xfId="5" applyFont="1" applyFill="1" applyBorder="1" applyAlignment="1">
      <alignment horizontal="center" vertical="center"/>
    </xf>
    <xf numFmtId="43" fontId="16" fillId="0" borderId="1" xfId="5" applyFont="1" applyFill="1" applyBorder="1" applyAlignment="1">
      <alignment horizontal="center" vertical="center"/>
    </xf>
    <xf numFmtId="43" fontId="14" fillId="0" borderId="0" xfId="5" applyFont="1" applyFill="1" applyBorder="1" applyAlignment="1">
      <alignment vertical="center"/>
    </xf>
    <xf numFmtId="177" fontId="18" fillId="0" borderId="0" xfId="5" applyNumberFormat="1" applyFont="1" applyAlignment="1">
      <alignment vertical="center"/>
    </xf>
    <xf numFmtId="43" fontId="34" fillId="0" borderId="0" xfId="5" applyFont="1" applyAlignment="1">
      <alignment horizontal="center" vertical="center"/>
    </xf>
    <xf numFmtId="43" fontId="34" fillId="0" borderId="0" xfId="5" applyFont="1" applyFill="1" applyAlignment="1">
      <alignment vertical="center"/>
    </xf>
    <xf numFmtId="178" fontId="34" fillId="0" borderId="0" xfId="5" applyNumberFormat="1" applyFont="1" applyAlignment="1">
      <alignment vertical="center"/>
    </xf>
    <xf numFmtId="43" fontId="34" fillId="0" borderId="0" xfId="5" applyFont="1" applyAlignment="1">
      <alignment vertical="center"/>
    </xf>
    <xf numFmtId="0" fontId="34" fillId="0" borderId="0" xfId="5" applyNumberFormat="1" applyFont="1" applyAlignment="1">
      <alignment vertical="center"/>
    </xf>
    <xf numFmtId="10" fontId="34" fillId="0" borderId="0" xfId="4" applyNumberFormat="1" applyFont="1" applyFill="1" applyAlignment="1">
      <alignment vertical="center"/>
    </xf>
    <xf numFmtId="10" fontId="34" fillId="0" borderId="0" xfId="4" applyNumberFormat="1" applyFont="1" applyFill="1" applyAlignment="1">
      <alignment horizontal="center" vertical="center"/>
    </xf>
    <xf numFmtId="43" fontId="34" fillId="0" borderId="0" xfId="5" applyFont="1" applyFill="1">
      <alignment vertical="center"/>
    </xf>
    <xf numFmtId="10" fontId="34" fillId="0" borderId="0" xfId="4" applyNumberFormat="1" applyFont="1" applyFill="1">
      <alignment vertical="center"/>
    </xf>
    <xf numFmtId="43" fontId="18" fillId="0" borderId="7" xfId="5" applyFont="1" applyBorder="1" applyAlignment="1">
      <alignment vertical="center" wrapText="1"/>
    </xf>
    <xf numFmtId="0" fontId="21" fillId="0" borderId="7" xfId="5" applyNumberFormat="1" applyFont="1" applyBorder="1" applyAlignment="1">
      <alignment vertical="center" wrapText="1"/>
    </xf>
    <xf numFmtId="43" fontId="21" fillId="0" borderId="7" xfId="5" applyFont="1" applyBorder="1" applyAlignment="1">
      <alignment vertical="center" wrapText="1"/>
    </xf>
    <xf numFmtId="43" fontId="18" fillId="0" borderId="0" xfId="5" applyFont="1" applyAlignment="1">
      <alignment horizontal="center" vertical="center"/>
    </xf>
    <xf numFmtId="178" fontId="18" fillId="0" borderId="1" xfId="5" applyNumberFormat="1" applyFont="1" applyFill="1" applyBorder="1" applyAlignment="1">
      <alignment horizontal="center" vertical="center" wrapText="1"/>
    </xf>
    <xf numFmtId="43" fontId="18" fillId="0" borderId="1" xfId="5" applyFont="1" applyFill="1" applyBorder="1" applyAlignment="1">
      <alignment horizontal="center" vertical="center" wrapText="1"/>
    </xf>
    <xf numFmtId="0" fontId="18" fillId="0" borderId="1" xfId="5" applyNumberFormat="1" applyFont="1" applyFill="1" applyBorder="1" applyAlignment="1">
      <alignment horizontal="center" vertical="center" wrapText="1"/>
    </xf>
    <xf numFmtId="10" fontId="18" fillId="0" borderId="1" xfId="4" applyNumberFormat="1" applyFont="1" applyFill="1" applyBorder="1" applyAlignment="1">
      <alignment horizontal="center" vertical="center" wrapText="1" shrinkToFit="1"/>
    </xf>
    <xf numFmtId="43" fontId="18" fillId="0" borderId="1" xfId="5" applyFont="1" applyBorder="1" applyAlignment="1">
      <alignment horizontal="center" vertical="center" wrapText="1" shrinkToFit="1"/>
    </xf>
    <xf numFmtId="43" fontId="18" fillId="0" borderId="1" xfId="5" applyFont="1" applyFill="1" applyBorder="1" applyAlignment="1">
      <alignment horizontal="center" vertical="center" wrapText="1" shrinkToFit="1"/>
    </xf>
    <xf numFmtId="177" fontId="35" fillId="0" borderId="1" xfId="5" applyNumberFormat="1" applyFont="1" applyBorder="1" applyAlignment="1">
      <alignment horizontal="center" vertical="center" wrapText="1"/>
    </xf>
    <xf numFmtId="43" fontId="18" fillId="0" borderId="6" xfId="5" applyFont="1" applyFill="1" applyBorder="1" applyAlignment="1">
      <alignment vertical="center" wrapText="1"/>
    </xf>
    <xf numFmtId="43" fontId="18" fillId="0" borderId="9" xfId="5" applyFont="1" applyFill="1" applyBorder="1" applyAlignment="1">
      <alignment horizontal="left" vertical="center" wrapText="1"/>
    </xf>
    <xf numFmtId="43" fontId="21" fillId="0" borderId="1" xfId="5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/>
    </xf>
    <xf numFmtId="43" fontId="21" fillId="0" borderId="1" xfId="5" applyFont="1" applyBorder="1" applyAlignment="1">
      <alignment vertical="center" wrapText="1"/>
    </xf>
    <xf numFmtId="10" fontId="21" fillId="0" borderId="1" xfId="4" applyNumberFormat="1" applyFont="1" applyFill="1" applyBorder="1" applyAlignment="1">
      <alignment horizontal="center" vertical="center" wrapText="1"/>
    </xf>
    <xf numFmtId="43" fontId="21" fillId="0" borderId="0" xfId="5" applyFont="1" applyAlignment="1">
      <alignment vertical="center"/>
    </xf>
    <xf numFmtId="0" fontId="18" fillId="0" borderId="1" xfId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43" fontId="18" fillId="0" borderId="1" xfId="5" applyFont="1" applyFill="1" applyBorder="1" applyAlignment="1">
      <alignment horizontal="center" vertical="center"/>
    </xf>
    <xf numFmtId="0" fontId="18" fillId="0" borderId="1" xfId="5" applyNumberFormat="1" applyFont="1" applyBorder="1" applyAlignment="1">
      <alignment horizontal="center" vertical="center"/>
    </xf>
    <xf numFmtId="43" fontId="19" fillId="0" borderId="1" xfId="5" applyFont="1" applyBorder="1" applyAlignment="1">
      <alignment horizontal="center" vertical="center"/>
    </xf>
    <xf numFmtId="0" fontId="19" fillId="0" borderId="1" xfId="5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19" fillId="0" borderId="1" xfId="5" applyNumberFormat="1" applyFont="1" applyBorder="1" applyAlignment="1">
      <alignment horizontal="center" vertical="center"/>
    </xf>
    <xf numFmtId="0" fontId="19" fillId="0" borderId="1" xfId="5" applyNumberFormat="1" applyFont="1" applyFill="1" applyBorder="1" applyAlignment="1">
      <alignment horizontal="center" vertical="center"/>
    </xf>
    <xf numFmtId="0" fontId="19" fillId="0" borderId="1" xfId="5" applyNumberFormat="1" applyFont="1" applyFill="1" applyBorder="1" applyAlignment="1">
      <alignment horizontal="center" vertical="center" wrapText="1"/>
    </xf>
    <xf numFmtId="9" fontId="21" fillId="0" borderId="1" xfId="4" applyFont="1" applyFill="1" applyBorder="1" applyAlignment="1">
      <alignment horizontal="center" vertical="center" wrapText="1"/>
    </xf>
    <xf numFmtId="43" fontId="21" fillId="0" borderId="1" xfId="5" applyFont="1" applyFill="1" applyBorder="1" applyAlignment="1">
      <alignment vertical="center" wrapText="1"/>
    </xf>
    <xf numFmtId="43" fontId="21" fillId="0" borderId="0" xfId="5" applyFont="1" applyFill="1" applyAlignment="1">
      <alignment vertical="center"/>
    </xf>
    <xf numFmtId="43" fontId="18" fillId="0" borderId="9" xfId="5" applyFont="1" applyFill="1" applyBorder="1" applyAlignment="1">
      <alignment horizontal="center" vertical="center"/>
    </xf>
    <xf numFmtId="43" fontId="18" fillId="0" borderId="1" xfId="5" applyFont="1" applyFill="1" applyBorder="1" applyAlignment="1">
      <alignment horizontal="right" vertical="center"/>
    </xf>
    <xf numFmtId="0" fontId="18" fillId="0" borderId="1" xfId="5" applyNumberFormat="1" applyFont="1" applyFill="1" applyBorder="1" applyAlignment="1">
      <alignment vertical="center"/>
    </xf>
    <xf numFmtId="43" fontId="18" fillId="0" borderId="1" xfId="5" applyFont="1" applyFill="1" applyBorder="1" applyAlignment="1">
      <alignment vertical="center"/>
    </xf>
    <xf numFmtId="43" fontId="19" fillId="0" borderId="1" xfId="5" applyFont="1" applyFill="1" applyBorder="1" applyAlignment="1">
      <alignment vertical="center"/>
    </xf>
    <xf numFmtId="177" fontId="34" fillId="0" borderId="0" xfId="5" applyNumberFormat="1" applyFont="1" applyFill="1" applyAlignment="1">
      <alignment vertical="center"/>
    </xf>
    <xf numFmtId="43" fontId="34" fillId="0" borderId="0" xfId="5" applyFont="1" applyFill="1" applyAlignment="1">
      <alignment horizontal="center" vertical="center"/>
    </xf>
    <xf numFmtId="178" fontId="34" fillId="0" borderId="0" xfId="5" applyNumberFormat="1" applyFont="1" applyFill="1" applyAlignment="1">
      <alignment vertical="center"/>
    </xf>
    <xf numFmtId="0" fontId="34" fillId="0" borderId="0" xfId="5" applyNumberFormat="1" applyFont="1" applyFill="1" applyAlignment="1">
      <alignment vertical="center"/>
    </xf>
    <xf numFmtId="177" fontId="34" fillId="0" borderId="0" xfId="5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76" fontId="38" fillId="2" borderId="1" xfId="0" applyNumberFormat="1" applyFont="1" applyFill="1" applyBorder="1" applyAlignment="1">
      <alignment horizontal="right" vertical="center" shrinkToFit="1"/>
    </xf>
    <xf numFmtId="176" fontId="38" fillId="0" borderId="1" xfId="0" applyNumberFormat="1" applyFont="1" applyBorder="1" applyAlignment="1">
      <alignment horizontal="right" vertical="center" shrinkToFit="1"/>
    </xf>
    <xf numFmtId="176" fontId="38" fillId="0" borderId="1" xfId="7" applyNumberFormat="1" applyFont="1" applyFill="1" applyBorder="1" applyAlignment="1">
      <alignment horizontal="right" vertical="center" shrinkToFit="1"/>
    </xf>
    <xf numFmtId="9" fontId="18" fillId="0" borderId="1" xfId="4" applyFont="1" applyBorder="1" applyAlignment="1">
      <alignment horizontal="center" vertical="center" wrapText="1"/>
    </xf>
    <xf numFmtId="176" fontId="19" fillId="0" borderId="1" xfId="5" applyNumberFormat="1" applyFont="1" applyFill="1" applyBorder="1" applyAlignment="1">
      <alignment horizontal="right" vertical="center" shrinkToFit="1"/>
    </xf>
    <xf numFmtId="176" fontId="19" fillId="0" borderId="1" xfId="0" applyNumberFormat="1" applyFont="1" applyBorder="1" applyAlignment="1">
      <alignment horizontal="right" vertical="center" shrinkToFit="1"/>
    </xf>
    <xf numFmtId="10" fontId="14" fillId="0" borderId="1" xfId="4" applyNumberFormat="1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shrinkToFit="1"/>
    </xf>
    <xf numFmtId="43" fontId="14" fillId="0" borderId="1" xfId="5" applyFont="1" applyBorder="1" applyAlignment="1">
      <alignment horizontal="center" vertical="center" wrapText="1"/>
    </xf>
    <xf numFmtId="9" fontId="16" fillId="0" borderId="1" xfId="4" applyFont="1" applyFill="1" applyBorder="1" applyAlignment="1">
      <alignment horizontal="center" vertical="center"/>
    </xf>
    <xf numFmtId="43" fontId="7" fillId="0" borderId="9" xfId="7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10" fontId="26" fillId="0" borderId="9" xfId="4" applyNumberFormat="1" applyFont="1" applyBorder="1" applyAlignment="1">
      <alignment horizontal="center" vertical="center" wrapText="1"/>
    </xf>
    <xf numFmtId="49" fontId="34" fillId="0" borderId="0" xfId="0" applyNumberFormat="1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43" fontId="23" fillId="0" borderId="1" xfId="7" applyFont="1" applyFill="1" applyBorder="1" applyAlignment="1">
      <alignment horizontal="center" vertical="center"/>
    </xf>
    <xf numFmtId="179" fontId="23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 shrinkToFit="1"/>
    </xf>
    <xf numFmtId="0" fontId="8" fillId="0" borderId="1" xfId="1" applyFont="1" applyBorder="1" applyAlignment="1">
      <alignment vertical="center" wrapText="1" shrinkToFit="1"/>
    </xf>
    <xf numFmtId="43" fontId="42" fillId="0" borderId="1" xfId="7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43" fontId="4" fillId="0" borderId="1" xfId="7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shrinkToFit="1"/>
    </xf>
    <xf numFmtId="43" fontId="42" fillId="0" borderId="1" xfId="7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/>
    </xf>
    <xf numFmtId="43" fontId="42" fillId="0" borderId="1" xfId="7" applyFont="1" applyFill="1" applyBorder="1" applyAlignment="1">
      <alignment vertical="center" wrapText="1"/>
    </xf>
    <xf numFmtId="43" fontId="4" fillId="0" borderId="1" xfId="7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3" fillId="0" borderId="5" xfId="0" applyFont="1" applyBorder="1">
      <alignment vertical="center"/>
    </xf>
    <xf numFmtId="0" fontId="19" fillId="0" borderId="0" xfId="0" applyFont="1">
      <alignment vertical="center"/>
    </xf>
    <xf numFmtId="0" fontId="36" fillId="0" borderId="9" xfId="0" applyFont="1" applyBorder="1" applyAlignment="1">
      <alignment horizontal="left" vertical="center" wrapText="1"/>
    </xf>
    <xf numFmtId="43" fontId="18" fillId="0" borderId="4" xfId="5" applyFont="1" applyFill="1" applyBorder="1" applyAlignment="1">
      <alignment horizontal="center" vertical="center" wrapText="1"/>
    </xf>
    <xf numFmtId="43" fontId="18" fillId="0" borderId="4" xfId="5" applyFont="1" applyBorder="1" applyAlignment="1">
      <alignment horizontal="center" vertical="center" wrapText="1" shrinkToFit="1"/>
    </xf>
    <xf numFmtId="43" fontId="18" fillId="0" borderId="12" xfId="5" applyFont="1" applyFill="1" applyBorder="1" applyAlignment="1">
      <alignment horizontal="center" vertical="center" wrapText="1"/>
    </xf>
    <xf numFmtId="10" fontId="19" fillId="2" borderId="1" xfId="4" applyNumberFormat="1" applyFont="1" applyFill="1" applyBorder="1" applyAlignment="1">
      <alignment horizontal="center" vertical="center" shrinkToFit="1"/>
    </xf>
    <xf numFmtId="0" fontId="19" fillId="2" borderId="1" xfId="4" applyNumberFormat="1" applyFont="1" applyFill="1" applyBorder="1" applyAlignment="1">
      <alignment horizontal="center" vertical="center" shrinkToFit="1"/>
    </xf>
    <xf numFmtId="0" fontId="19" fillId="0" borderId="1" xfId="4" applyNumberFormat="1" applyFont="1" applyFill="1" applyBorder="1" applyAlignment="1">
      <alignment horizontal="center" vertical="center" shrinkToFit="1"/>
    </xf>
    <xf numFmtId="10" fontId="19" fillId="0" borderId="1" xfId="4" applyNumberFormat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 shrinkToFit="1"/>
    </xf>
    <xf numFmtId="43" fontId="16" fillId="0" borderId="0" xfId="0" applyNumberFormat="1" applyFont="1">
      <alignment vertical="center"/>
    </xf>
    <xf numFmtId="43" fontId="19" fillId="0" borderId="1" xfId="7" applyFont="1" applyBorder="1" applyAlignment="1">
      <alignment horizontal="right" vertical="center" wrapText="1"/>
    </xf>
    <xf numFmtId="43" fontId="14" fillId="0" borderId="1" xfId="7" applyFont="1" applyBorder="1" applyAlignment="1">
      <alignment horizontal="right" vertical="center" wrapText="1"/>
    </xf>
    <xf numFmtId="43" fontId="19" fillId="0" borderId="1" xfId="7" applyFont="1" applyBorder="1" applyAlignment="1">
      <alignment horizontal="right" vertical="center" shrinkToFit="1"/>
    </xf>
    <xf numFmtId="43" fontId="14" fillId="0" borderId="1" xfId="7" applyFont="1" applyBorder="1">
      <alignment vertical="center"/>
    </xf>
    <xf numFmtId="9" fontId="14" fillId="0" borderId="1" xfId="4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19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43" fontId="34" fillId="0" borderId="1" xfId="5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3" fontId="19" fillId="2" borderId="1" xfId="7" applyFont="1" applyFill="1" applyBorder="1" applyAlignment="1">
      <alignment horizontal="right" vertical="center" shrinkToFit="1"/>
    </xf>
    <xf numFmtId="0" fontId="14" fillId="0" borderId="6" xfId="0" applyFont="1" applyBorder="1" applyAlignment="1">
      <alignment vertical="center" wrapText="1"/>
    </xf>
    <xf numFmtId="176" fontId="46" fillId="2" borderId="1" xfId="0" applyNumberFormat="1" applyFont="1" applyFill="1" applyBorder="1" applyAlignment="1">
      <alignment horizontal="right" vertical="center" shrinkToFit="1"/>
    </xf>
    <xf numFmtId="176" fontId="46" fillId="0" borderId="1" xfId="0" applyNumberFormat="1" applyFont="1" applyBorder="1" applyAlignment="1">
      <alignment horizontal="right" vertical="center" shrinkToFit="1"/>
    </xf>
    <xf numFmtId="10" fontId="46" fillId="2" borderId="1" xfId="4" applyNumberFormat="1" applyFont="1" applyFill="1" applyBorder="1" applyAlignment="1">
      <alignment horizontal="center" vertical="center" shrinkToFit="1"/>
    </xf>
    <xf numFmtId="0" fontId="46" fillId="2" borderId="1" xfId="4" applyNumberFormat="1" applyFont="1" applyFill="1" applyBorder="1" applyAlignment="1">
      <alignment horizontal="center" vertical="center" shrinkToFit="1"/>
    </xf>
    <xf numFmtId="0" fontId="46" fillId="0" borderId="1" xfId="4" applyNumberFormat="1" applyFont="1" applyFill="1" applyBorder="1" applyAlignment="1">
      <alignment horizontal="center" vertical="center" shrinkToFit="1"/>
    </xf>
    <xf numFmtId="10" fontId="46" fillId="0" borderId="1" xfId="4" applyNumberFormat="1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10" fontId="46" fillId="2" borderId="6" xfId="4" applyNumberFormat="1" applyFont="1" applyFill="1" applyBorder="1" applyAlignment="1">
      <alignment horizontal="center" vertical="center" shrinkToFit="1"/>
    </xf>
    <xf numFmtId="10" fontId="46" fillId="0" borderId="6" xfId="4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3" applyFont="1" applyBorder="1" applyAlignment="1">
      <alignment horizontal="left" vertical="center" wrapText="1" shrinkToFit="1"/>
    </xf>
    <xf numFmtId="43" fontId="19" fillId="0" borderId="1" xfId="7" applyFont="1" applyFill="1" applyBorder="1" applyAlignment="1">
      <alignment horizontal="right" vertical="center" shrinkToFit="1"/>
    </xf>
    <xf numFmtId="43" fontId="6" fillId="0" borderId="9" xfId="5" applyFont="1" applyBorder="1" applyAlignment="1">
      <alignment vertical="center" wrapText="1"/>
    </xf>
    <xf numFmtId="43" fontId="6" fillId="0" borderId="9" xfId="5" applyFont="1" applyBorder="1" applyAlignment="1">
      <alignment horizontal="right" vertical="center" wrapText="1"/>
    </xf>
    <xf numFmtId="0" fontId="6" fillId="0" borderId="6" xfId="1" applyFont="1" applyBorder="1" applyAlignment="1">
      <alignment horizontal="left" vertical="center" wrapText="1"/>
    </xf>
    <xf numFmtId="9" fontId="6" fillId="0" borderId="1" xfId="4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9" xfId="4" applyFont="1" applyBorder="1" applyAlignment="1">
      <alignment vertical="center" wrapText="1"/>
    </xf>
    <xf numFmtId="9" fontId="26" fillId="0" borderId="9" xfId="4" applyFont="1" applyBorder="1" applyAlignment="1">
      <alignment horizontal="center" vertical="center" wrapText="1"/>
    </xf>
    <xf numFmtId="181" fontId="5" fillId="0" borderId="0" xfId="5" applyNumberFormat="1" applyFont="1" applyAlignment="1">
      <alignment vertical="center"/>
    </xf>
    <xf numFmtId="43" fontId="46" fillId="0" borderId="1" xfId="7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39" fillId="0" borderId="1" xfId="0" applyFont="1" applyBorder="1" applyAlignment="1">
      <alignment horizontal="center" vertical="center"/>
    </xf>
    <xf numFmtId="43" fontId="5" fillId="0" borderId="0" xfId="7" applyFont="1" applyFill="1" applyAlignment="1">
      <alignment horizontal="right" vertical="center"/>
    </xf>
    <xf numFmtId="49" fontId="16" fillId="0" borderId="7" xfId="0" applyNumberFormat="1" applyFont="1" applyBorder="1" applyAlignment="1">
      <alignment vertical="center" wrapText="1"/>
    </xf>
    <xf numFmtId="43" fontId="26" fillId="0" borderId="9" xfId="7" applyFont="1" applyFill="1" applyBorder="1" applyAlignment="1">
      <alignment horizontal="center" vertical="center" wrapText="1"/>
    </xf>
    <xf numFmtId="43" fontId="7" fillId="0" borderId="9" xfId="7" applyFont="1" applyFill="1" applyBorder="1" applyAlignment="1">
      <alignment horizontal="center" vertical="center" wrapText="1"/>
    </xf>
    <xf numFmtId="43" fontId="5" fillId="0" borderId="0" xfId="7" applyFont="1" applyFill="1">
      <alignment vertical="center"/>
    </xf>
    <xf numFmtId="10" fontId="6" fillId="0" borderId="1" xfId="4" applyNumberFormat="1" applyFont="1" applyFill="1" applyBorder="1" applyAlignment="1">
      <alignment vertical="center" wrapText="1"/>
    </xf>
    <xf numFmtId="43" fontId="6" fillId="0" borderId="1" xfId="5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9" fillId="0" borderId="0" xfId="0" applyNumberFormat="1" applyFont="1">
      <alignment vertical="center"/>
    </xf>
    <xf numFmtId="0" fontId="16" fillId="0" borderId="1" xfId="0" applyFont="1" applyBorder="1" applyAlignment="1">
      <alignment horizontal="center" vertical="center"/>
    </xf>
    <xf numFmtId="10" fontId="46" fillId="2" borderId="2" xfId="4" applyNumberFormat="1" applyFont="1" applyFill="1" applyBorder="1" applyAlignment="1">
      <alignment horizontal="center" vertical="center" shrinkToFit="1"/>
    </xf>
    <xf numFmtId="10" fontId="46" fillId="2" borderId="3" xfId="4" applyNumberFormat="1" applyFont="1" applyFill="1" applyBorder="1" applyAlignment="1">
      <alignment horizontal="center" vertical="center" shrinkToFit="1"/>
    </xf>
    <xf numFmtId="10" fontId="46" fillId="2" borderId="4" xfId="4" applyNumberFormat="1" applyFont="1" applyFill="1" applyBorder="1" applyAlignment="1">
      <alignment horizontal="center" vertical="center" shrinkToFit="1"/>
    </xf>
    <xf numFmtId="176" fontId="46" fillId="0" borderId="2" xfId="0" applyNumberFormat="1" applyFont="1" applyBorder="1" applyAlignment="1">
      <alignment horizontal="center" vertical="center" shrinkToFit="1"/>
    </xf>
    <xf numFmtId="176" fontId="46" fillId="0" borderId="3" xfId="0" applyNumberFormat="1" applyFont="1" applyBorder="1" applyAlignment="1">
      <alignment horizontal="center" vertical="center" shrinkToFit="1"/>
    </xf>
    <xf numFmtId="176" fontId="46" fillId="0" borderId="4" xfId="0" applyNumberFormat="1" applyFont="1" applyBorder="1" applyAlignment="1">
      <alignment horizontal="center" vertical="center" shrinkToFit="1"/>
    </xf>
    <xf numFmtId="0" fontId="46" fillId="2" borderId="2" xfId="4" applyNumberFormat="1" applyFont="1" applyFill="1" applyBorder="1" applyAlignment="1">
      <alignment horizontal="center" vertical="center" shrinkToFit="1"/>
    </xf>
    <xf numFmtId="0" fontId="46" fillId="2" borderId="3" xfId="4" applyNumberFormat="1" applyFont="1" applyFill="1" applyBorder="1" applyAlignment="1">
      <alignment horizontal="center" vertical="center" shrinkToFit="1"/>
    </xf>
    <xf numFmtId="0" fontId="46" fillId="2" borderId="4" xfId="4" applyNumberFormat="1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43" fontId="18" fillId="0" borderId="1" xfId="2" applyFont="1" applyBorder="1" applyAlignment="1">
      <alignment horizontal="center" vertical="center" shrinkToFit="1"/>
    </xf>
    <xf numFmtId="9" fontId="18" fillId="0" borderId="1" xfId="4" applyFont="1" applyBorder="1" applyAlignment="1">
      <alignment horizontal="center" vertical="center" shrinkToFit="1"/>
    </xf>
    <xf numFmtId="10" fontId="21" fillId="0" borderId="1" xfId="4" applyNumberFormat="1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left" vertical="center" shrinkToFit="1"/>
    </xf>
    <xf numFmtId="0" fontId="36" fillId="0" borderId="9" xfId="0" applyFont="1" applyBorder="1" applyAlignment="1">
      <alignment horizontal="left" vertical="center" shrinkToFit="1"/>
    </xf>
    <xf numFmtId="43" fontId="18" fillId="0" borderId="1" xfId="2" applyFont="1" applyFill="1" applyBorder="1" applyAlignment="1">
      <alignment horizontal="center" vertical="center" shrinkToFit="1"/>
    </xf>
    <xf numFmtId="10" fontId="34" fillId="0" borderId="1" xfId="4" applyNumberFormat="1" applyFont="1" applyFill="1" applyBorder="1" applyAlignment="1">
      <alignment vertical="center" shrinkToFit="1"/>
    </xf>
    <xf numFmtId="43" fontId="21" fillId="0" borderId="1" xfId="5" applyFont="1" applyBorder="1" applyAlignment="1">
      <alignment vertical="center" shrinkToFit="1"/>
    </xf>
    <xf numFmtId="0" fontId="37" fillId="0" borderId="1" xfId="0" applyFont="1" applyBorder="1" applyAlignment="1">
      <alignment horizontal="left" vertical="center" shrinkToFit="1"/>
    </xf>
    <xf numFmtId="0" fontId="46" fillId="2" borderId="1" xfId="0" applyFont="1" applyFill="1" applyBorder="1" applyAlignment="1">
      <alignment horizontal="center" vertical="center" shrinkToFit="1"/>
    </xf>
    <xf numFmtId="43" fontId="47" fillId="0" borderId="1" xfId="7" applyFont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10" fontId="34" fillId="0" borderId="1" xfId="4" applyNumberFormat="1" applyFont="1" applyFill="1" applyBorder="1" applyAlignment="1">
      <alignment horizontal="center" vertical="center" shrinkToFit="1"/>
    </xf>
    <xf numFmtId="0" fontId="37" fillId="0" borderId="9" xfId="0" applyFont="1" applyBorder="1" applyAlignment="1">
      <alignment horizontal="left" vertical="center" shrinkToFit="1"/>
    </xf>
    <xf numFmtId="43" fontId="19" fillId="0" borderId="1" xfId="7" applyFont="1" applyFill="1" applyBorder="1" applyAlignment="1" applyProtection="1">
      <alignment horizontal="right" vertical="center" shrinkToFit="1"/>
      <protection locked="0"/>
    </xf>
    <xf numFmtId="43" fontId="19" fillId="0" borderId="1" xfId="7" applyFont="1" applyBorder="1" applyAlignment="1" applyProtection="1">
      <alignment horizontal="right" vertical="center" shrinkToFit="1"/>
      <protection locked="0"/>
    </xf>
    <xf numFmtId="43" fontId="48" fillId="0" borderId="1" xfId="7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3" fontId="14" fillId="0" borderId="1" xfId="7" applyFont="1" applyBorder="1" applyAlignment="1">
      <alignment horizontal="right" vertical="center" shrinkToFit="1"/>
    </xf>
    <xf numFmtId="43" fontId="48" fillId="0" borderId="1" xfId="7" applyFont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 shrinkToFit="1"/>
    </xf>
    <xf numFmtId="43" fontId="14" fillId="0" borderId="2" xfId="7" applyFont="1" applyBorder="1" applyAlignment="1">
      <alignment horizontal="center" vertical="center" shrinkToFit="1"/>
    </xf>
    <xf numFmtId="9" fontId="18" fillId="0" borderId="2" xfId="4" applyFont="1" applyBorder="1" applyAlignment="1">
      <alignment horizontal="center" vertical="center" shrinkToFit="1"/>
    </xf>
    <xf numFmtId="43" fontId="48" fillId="0" borderId="2" xfId="7" applyFont="1" applyBorder="1" applyAlignment="1">
      <alignment horizontal="center" vertical="center" shrinkToFit="1"/>
    </xf>
    <xf numFmtId="10" fontId="21" fillId="0" borderId="2" xfId="4" applyNumberFormat="1" applyFont="1" applyFill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shrinkToFit="1"/>
    </xf>
    <xf numFmtId="43" fontId="14" fillId="0" borderId="3" xfId="7" applyFont="1" applyBorder="1" applyAlignment="1">
      <alignment horizontal="center" vertical="center" shrinkToFit="1"/>
    </xf>
    <xf numFmtId="9" fontId="18" fillId="0" borderId="3" xfId="4" applyFont="1" applyBorder="1" applyAlignment="1">
      <alignment horizontal="center" vertical="center" shrinkToFit="1"/>
    </xf>
    <xf numFmtId="43" fontId="48" fillId="0" borderId="3" xfId="7" applyFont="1" applyBorder="1" applyAlignment="1">
      <alignment horizontal="center" vertical="center" shrinkToFit="1"/>
    </xf>
    <xf numFmtId="10" fontId="21" fillId="0" borderId="3" xfId="4" applyNumberFormat="1" applyFont="1" applyFill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 shrinkToFit="1"/>
    </xf>
    <xf numFmtId="43" fontId="14" fillId="0" borderId="4" xfId="7" applyFont="1" applyBorder="1" applyAlignment="1">
      <alignment horizontal="center" vertical="center" shrinkToFit="1"/>
    </xf>
    <xf numFmtId="9" fontId="18" fillId="0" borderId="4" xfId="4" applyFont="1" applyBorder="1" applyAlignment="1">
      <alignment horizontal="center" vertical="center" shrinkToFit="1"/>
    </xf>
    <xf numFmtId="43" fontId="48" fillId="0" borderId="4" xfId="7" applyFont="1" applyBorder="1" applyAlignment="1">
      <alignment horizontal="center" vertical="center" shrinkToFit="1"/>
    </xf>
    <xf numFmtId="10" fontId="21" fillId="0" borderId="4" xfId="4" applyNumberFormat="1" applyFont="1" applyFill="1" applyBorder="1" applyAlignment="1">
      <alignment horizontal="center" vertical="center" shrinkToFit="1"/>
    </xf>
    <xf numFmtId="43" fontId="48" fillId="0" borderId="1" xfId="7" applyFont="1" applyFill="1" applyBorder="1" applyAlignment="1">
      <alignment horizontal="right" vertical="center" shrinkToFit="1"/>
    </xf>
    <xf numFmtId="43" fontId="36" fillId="0" borderId="1" xfId="5" applyFont="1" applyBorder="1" applyAlignment="1">
      <alignment vertical="center" shrinkToFit="1"/>
    </xf>
    <xf numFmtId="43" fontId="34" fillId="0" borderId="1" xfId="5" applyFont="1" applyBorder="1" applyAlignment="1">
      <alignment vertical="center" shrinkToFit="1"/>
    </xf>
    <xf numFmtId="10" fontId="21" fillId="0" borderId="1" xfId="4" applyNumberFormat="1" applyFont="1" applyFill="1" applyBorder="1" applyAlignment="1">
      <alignment vertical="center" shrinkToFit="1"/>
    </xf>
    <xf numFmtId="43" fontId="37" fillId="0" borderId="1" xfId="5" applyFont="1" applyBorder="1" applyAlignment="1">
      <alignment vertical="center" shrinkToFit="1"/>
    </xf>
    <xf numFmtId="43" fontId="36" fillId="0" borderId="1" xfId="5" applyFont="1" applyFill="1" applyBorder="1" applyAlignment="1">
      <alignment vertical="center" shrinkToFit="1"/>
    </xf>
    <xf numFmtId="43" fontId="36" fillId="0" borderId="1" xfId="5" applyFont="1" applyFill="1" applyBorder="1" applyAlignment="1">
      <alignment horizontal="center" vertical="center" shrinkToFit="1"/>
    </xf>
    <xf numFmtId="43" fontId="34" fillId="0" borderId="1" xfId="5" applyFont="1" applyFill="1" applyBorder="1" applyAlignment="1">
      <alignment horizontal="center" vertical="center" shrinkToFit="1"/>
    </xf>
    <xf numFmtId="43" fontId="21" fillId="0" borderId="1" xfId="5" applyFont="1" applyFill="1" applyBorder="1" applyAlignment="1">
      <alignment vertical="center" shrinkToFit="1"/>
    </xf>
    <xf numFmtId="43" fontId="18" fillId="0" borderId="1" xfId="5" applyFont="1" applyFill="1" applyBorder="1" applyAlignment="1">
      <alignment horizontal="right" vertical="center" shrinkToFit="1"/>
    </xf>
    <xf numFmtId="43" fontId="18" fillId="0" borderId="1" xfId="5" applyFont="1" applyFill="1" applyBorder="1" applyAlignment="1">
      <alignment vertical="center" shrinkToFit="1"/>
    </xf>
    <xf numFmtId="10" fontId="18" fillId="0" borderId="1" xfId="4" applyNumberFormat="1" applyFont="1" applyFill="1" applyBorder="1" applyAlignment="1">
      <alignment vertical="center" shrinkToFit="1"/>
    </xf>
    <xf numFmtId="0" fontId="43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3" fontId="42" fillId="0" borderId="2" xfId="7" applyFont="1" applyFill="1" applyBorder="1" applyAlignment="1">
      <alignment horizontal="center" vertical="center" wrapText="1"/>
    </xf>
    <xf numFmtId="43" fontId="42" fillId="0" borderId="4" xfId="7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3" xfId="2" applyNumberFormat="1" applyFont="1" applyFill="1" applyBorder="1" applyAlignment="1">
      <alignment horizontal="left" vertical="center" wrapText="1" shrinkToFit="1"/>
    </xf>
    <xf numFmtId="0" fontId="4" fillId="0" borderId="4" xfId="2" applyNumberFormat="1" applyFont="1" applyFill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3" fontId="18" fillId="0" borderId="1" xfId="2" applyFont="1" applyBorder="1" applyAlignment="1">
      <alignment horizontal="center" vertical="center" wrapText="1"/>
    </xf>
    <xf numFmtId="43" fontId="18" fillId="0" borderId="6" xfId="2" applyFont="1" applyBorder="1" applyAlignment="1">
      <alignment horizontal="center" vertical="center" wrapText="1"/>
    </xf>
    <xf numFmtId="43" fontId="18" fillId="0" borderId="9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0" fontId="16" fillId="0" borderId="7" xfId="4" applyNumberFormat="1" applyFont="1" applyBorder="1" applyAlignment="1">
      <alignment horizontal="right" vertical="center"/>
    </xf>
    <xf numFmtId="43" fontId="18" fillId="0" borderId="8" xfId="2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3" fontId="16" fillId="0" borderId="1" xfId="2" applyFont="1" applyFill="1" applyBorder="1" applyAlignment="1">
      <alignment horizontal="center" vertical="center" wrapText="1"/>
    </xf>
    <xf numFmtId="10" fontId="16" fillId="0" borderId="7" xfId="4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16" fillId="0" borderId="7" xfId="2" applyFont="1" applyBorder="1" applyAlignment="1">
      <alignment horizontal="center" vertical="center"/>
    </xf>
    <xf numFmtId="43" fontId="16" fillId="0" borderId="6" xfId="5" applyFont="1" applyFill="1" applyBorder="1" applyAlignment="1">
      <alignment vertical="center" wrapText="1"/>
    </xf>
    <xf numFmtId="43" fontId="16" fillId="0" borderId="9" xfId="5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16" fillId="0" borderId="7" xfId="5" applyFont="1" applyBorder="1" applyAlignment="1">
      <alignment horizontal="left" vertical="center"/>
    </xf>
    <xf numFmtId="10" fontId="20" fillId="0" borderId="7" xfId="4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3" fontId="22" fillId="0" borderId="7" xfId="5" applyFont="1" applyBorder="1" applyAlignment="1">
      <alignment horizontal="center" vertical="center" wrapText="1" shrinkToFit="1"/>
    </xf>
    <xf numFmtId="0" fontId="22" fillId="0" borderId="10" xfId="5" applyNumberFormat="1" applyFont="1" applyFill="1" applyBorder="1" applyAlignment="1">
      <alignment horizontal="center" vertical="center" wrapText="1"/>
    </xf>
    <xf numFmtId="0" fontId="22" fillId="0" borderId="11" xfId="5" applyNumberFormat="1" applyFont="1" applyFill="1" applyBorder="1" applyAlignment="1">
      <alignment horizontal="center" vertical="center" wrapText="1"/>
    </xf>
    <xf numFmtId="10" fontId="22" fillId="0" borderId="2" xfId="4" applyNumberFormat="1" applyFont="1" applyBorder="1" applyAlignment="1">
      <alignment horizontal="center" vertical="center" wrapText="1" shrinkToFit="1"/>
    </xf>
    <xf numFmtId="10" fontId="22" fillId="0" borderId="3" xfId="4" applyNumberFormat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 wrapText="1"/>
    </xf>
    <xf numFmtId="178" fontId="22" fillId="0" borderId="0" xfId="1" applyNumberFormat="1" applyFont="1" applyAlignment="1">
      <alignment horizontal="center" vertical="center" wrapText="1"/>
    </xf>
    <xf numFmtId="179" fontId="22" fillId="0" borderId="0" xfId="1" applyNumberFormat="1" applyFont="1" applyAlignment="1">
      <alignment horizontal="center" vertical="center" wrapText="1"/>
    </xf>
    <xf numFmtId="43" fontId="22" fillId="0" borderId="7" xfId="5" applyFont="1" applyBorder="1" applyAlignment="1">
      <alignment horizontal="left" vertical="center" wrapText="1"/>
    </xf>
    <xf numFmtId="178" fontId="22" fillId="0" borderId="7" xfId="5" applyNumberFormat="1" applyFont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 wrapText="1"/>
    </xf>
    <xf numFmtId="43" fontId="22" fillId="0" borderId="1" xfId="7" applyFont="1" applyFill="1" applyBorder="1" applyAlignment="1">
      <alignment horizontal="center" vertical="center" wrapText="1"/>
    </xf>
    <xf numFmtId="43" fontId="22" fillId="0" borderId="2" xfId="7" applyFont="1" applyFill="1" applyBorder="1" applyAlignment="1">
      <alignment horizontal="center" vertical="center" wrapText="1"/>
    </xf>
    <xf numFmtId="43" fontId="22" fillId="0" borderId="4" xfId="7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 shrinkToFit="1"/>
    </xf>
    <xf numFmtId="43" fontId="26" fillId="0" borderId="2" xfId="5" applyFont="1" applyBorder="1" applyAlignment="1">
      <alignment horizontal="center" vertical="center" wrapText="1"/>
    </xf>
    <xf numFmtId="43" fontId="26" fillId="0" borderId="4" xfId="5" applyFont="1" applyBorder="1" applyAlignment="1">
      <alignment horizontal="center" vertical="center" wrapText="1"/>
    </xf>
    <xf numFmtId="178" fontId="22" fillId="0" borderId="1" xfId="1" applyNumberFormat="1" applyFont="1" applyBorder="1" applyAlignment="1">
      <alignment horizontal="center" vertical="center" wrapText="1" shrinkToFit="1"/>
    </xf>
    <xf numFmtId="0" fontId="18" fillId="0" borderId="7" xfId="5" applyNumberFormat="1" applyFont="1" applyBorder="1" applyAlignment="1">
      <alignment horizontal="center" vertical="center" wrapText="1" shrinkToFit="1"/>
    </xf>
    <xf numFmtId="43" fontId="12" fillId="0" borderId="0" xfId="5" applyFont="1" applyAlignment="1">
      <alignment horizontal="center" vertical="center" wrapText="1"/>
    </xf>
    <xf numFmtId="43" fontId="18" fillId="0" borderId="2" xfId="5" applyFont="1" applyFill="1" applyBorder="1" applyAlignment="1">
      <alignment horizontal="center" vertical="center" wrapText="1"/>
    </xf>
    <xf numFmtId="43" fontId="18" fillId="0" borderId="4" xfId="5" applyFont="1" applyFill="1" applyBorder="1" applyAlignment="1">
      <alignment horizontal="center" vertical="center" wrapText="1"/>
    </xf>
    <xf numFmtId="178" fontId="18" fillId="0" borderId="6" xfId="5" applyNumberFormat="1" applyFont="1" applyFill="1" applyBorder="1" applyAlignment="1">
      <alignment horizontal="center" vertical="center" wrapText="1"/>
    </xf>
    <xf numFmtId="178" fontId="18" fillId="0" borderId="8" xfId="5" applyNumberFormat="1" applyFont="1" applyFill="1" applyBorder="1" applyAlignment="1">
      <alignment horizontal="center" vertical="center" wrapText="1"/>
    </xf>
    <xf numFmtId="178" fontId="18" fillId="0" borderId="9" xfId="5" applyNumberFormat="1" applyFont="1" applyFill="1" applyBorder="1" applyAlignment="1">
      <alignment horizontal="center" vertical="center" wrapText="1"/>
    </xf>
    <xf numFmtId="43" fontId="18" fillId="0" borderId="6" xfId="5" applyFont="1" applyFill="1" applyBorder="1" applyAlignment="1">
      <alignment horizontal="center" vertical="center" wrapText="1"/>
    </xf>
    <xf numFmtId="43" fontId="18" fillId="0" borderId="8" xfId="5" applyFont="1" applyFill="1" applyBorder="1" applyAlignment="1">
      <alignment horizontal="center" vertical="center" wrapText="1"/>
    </xf>
    <xf numFmtId="43" fontId="18" fillId="0" borderId="9" xfId="5" applyFont="1" applyFill="1" applyBorder="1" applyAlignment="1">
      <alignment horizontal="center" vertical="center" wrapText="1"/>
    </xf>
    <xf numFmtId="178" fontId="18" fillId="0" borderId="6" xfId="5" applyNumberFormat="1" applyFont="1" applyBorder="1" applyAlignment="1">
      <alignment horizontal="center" vertical="center" wrapText="1" shrinkToFit="1"/>
    </xf>
    <xf numFmtId="178" fontId="18" fillId="0" borderId="9" xfId="5" applyNumberFormat="1" applyFont="1" applyBorder="1" applyAlignment="1">
      <alignment horizontal="center" vertical="center" wrapText="1" shrinkToFit="1"/>
    </xf>
    <xf numFmtId="43" fontId="18" fillId="0" borderId="2" xfId="5" applyFont="1" applyBorder="1" applyAlignment="1">
      <alignment horizontal="center" vertical="center" wrapText="1" shrinkToFit="1"/>
    </xf>
    <xf numFmtId="43" fontId="18" fillId="0" borderId="4" xfId="5" applyFont="1" applyBorder="1" applyAlignment="1">
      <alignment horizontal="center" vertical="center" wrapText="1" shrinkToFit="1"/>
    </xf>
    <xf numFmtId="43" fontId="18" fillId="0" borderId="7" xfId="5" applyFont="1" applyBorder="1" applyAlignment="1">
      <alignment horizontal="left" vertical="center" wrapText="1"/>
    </xf>
    <xf numFmtId="177" fontId="18" fillId="0" borderId="2" xfId="5" applyNumberFormat="1" applyFont="1" applyBorder="1" applyAlignment="1">
      <alignment horizontal="center" vertical="center" wrapText="1"/>
    </xf>
    <xf numFmtId="177" fontId="18" fillId="0" borderId="3" xfId="5" applyNumberFormat="1" applyFont="1" applyBorder="1" applyAlignment="1">
      <alignment horizontal="center" vertical="center" wrapText="1"/>
    </xf>
    <xf numFmtId="177" fontId="18" fillId="0" borderId="4" xfId="5" applyNumberFormat="1" applyFont="1" applyBorder="1" applyAlignment="1">
      <alignment horizontal="center" vertical="center" wrapText="1"/>
    </xf>
    <xf numFmtId="43" fontId="18" fillId="0" borderId="3" xfId="5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43" fontId="18" fillId="0" borderId="6" xfId="5" applyFont="1" applyFill="1" applyBorder="1" applyAlignment="1">
      <alignment horizontal="center" vertical="center"/>
    </xf>
    <xf numFmtId="43" fontId="18" fillId="0" borderId="8" xfId="5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43" fontId="16" fillId="0" borderId="6" xfId="5" applyFont="1" applyFill="1" applyBorder="1" applyAlignment="1">
      <alignment horizontal="center" vertical="center" wrapText="1"/>
    </xf>
    <xf numFmtId="43" fontId="16" fillId="0" borderId="9" xfId="5" applyFont="1" applyFill="1" applyBorder="1" applyAlignment="1">
      <alignment horizontal="center" vertical="center" wrapText="1"/>
    </xf>
    <xf numFmtId="43" fontId="16" fillId="0" borderId="1" xfId="5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 shrinkToFit="1"/>
    </xf>
  </cellXfs>
  <cellStyles count="8">
    <cellStyle name="百分比" xfId="4" builtinId="5"/>
    <cellStyle name="常规" xfId="0" builtinId="0"/>
    <cellStyle name="常规 10 2" xfId="6" xr:uid="{00000000-0005-0000-0000-000002000000}"/>
    <cellStyle name="常规 2" xfId="1" xr:uid="{00000000-0005-0000-0000-000003000000}"/>
    <cellStyle name="常规 4" xfId="3" xr:uid="{00000000-0005-0000-0000-000004000000}"/>
    <cellStyle name="千位分隔" xfId="7" builtinId="3"/>
    <cellStyle name="千位分隔 2" xfId="5" xr:uid="{00000000-0005-0000-0000-000006000000}"/>
    <cellStyle name="千位分隔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A41" zoomScaleNormal="100" workbookViewId="0">
      <selection activeCell="G42" sqref="G42"/>
    </sheetView>
  </sheetViews>
  <sheetFormatPr defaultColWidth="8.88671875" defaultRowHeight="45.75" customHeight="1" x14ac:dyDescent="0.25"/>
  <cols>
    <col min="1" max="2" width="8.88671875" style="179"/>
    <col min="3" max="3" width="10.44140625" style="179" customWidth="1"/>
    <col min="4" max="4" width="13.44140625" style="179" customWidth="1"/>
    <col min="5" max="5" width="7" style="180" customWidth="1"/>
    <col min="6" max="6" width="7.44140625" style="181" bestFit="1" customWidth="1"/>
    <col min="7" max="7" width="18.33203125" style="179" customWidth="1"/>
    <col min="8" max="8" width="11" style="179" customWidth="1"/>
    <col min="9" max="9" width="11.33203125" style="179" hidden="1" customWidth="1"/>
    <col min="10" max="10" width="18" style="179" hidden="1" customWidth="1"/>
    <col min="11" max="11" width="9.21875" style="179" hidden="1" customWidth="1"/>
    <col min="12" max="12" width="8.77734375" style="179" hidden="1" customWidth="1"/>
    <col min="13" max="257" width="8.88671875" style="179"/>
    <col min="258" max="258" width="10.44140625" style="179" customWidth="1"/>
    <col min="259" max="259" width="22.44140625" style="179" customWidth="1"/>
    <col min="260" max="260" width="7" style="179" customWidth="1"/>
    <col min="261" max="261" width="7.44140625" style="179" bestFit="1" customWidth="1"/>
    <col min="262" max="262" width="22.88671875" style="179" customWidth="1"/>
    <col min="263" max="263" width="33.88671875" style="179" customWidth="1"/>
    <col min="264" max="513" width="8.88671875" style="179"/>
    <col min="514" max="514" width="10.44140625" style="179" customWidth="1"/>
    <col min="515" max="515" width="22.44140625" style="179" customWidth="1"/>
    <col min="516" max="516" width="7" style="179" customWidth="1"/>
    <col min="517" max="517" width="7.44140625" style="179" bestFit="1" customWidth="1"/>
    <col min="518" max="518" width="22.88671875" style="179" customWidth="1"/>
    <col min="519" max="519" width="33.88671875" style="179" customWidth="1"/>
    <col min="520" max="769" width="8.88671875" style="179"/>
    <col min="770" max="770" width="10.44140625" style="179" customWidth="1"/>
    <col min="771" max="771" width="22.44140625" style="179" customWidth="1"/>
    <col min="772" max="772" width="7" style="179" customWidth="1"/>
    <col min="773" max="773" width="7.44140625" style="179" bestFit="1" customWidth="1"/>
    <col min="774" max="774" width="22.88671875" style="179" customWidth="1"/>
    <col min="775" max="775" width="33.88671875" style="179" customWidth="1"/>
    <col min="776" max="1025" width="8.88671875" style="179"/>
    <col min="1026" max="1026" width="10.44140625" style="179" customWidth="1"/>
    <col min="1027" max="1027" width="22.44140625" style="179" customWidth="1"/>
    <col min="1028" max="1028" width="7" style="179" customWidth="1"/>
    <col min="1029" max="1029" width="7.44140625" style="179" bestFit="1" customWidth="1"/>
    <col min="1030" max="1030" width="22.88671875" style="179" customWidth="1"/>
    <col min="1031" max="1031" width="33.88671875" style="179" customWidth="1"/>
    <col min="1032" max="1281" width="8.88671875" style="179"/>
    <col min="1282" max="1282" width="10.44140625" style="179" customWidth="1"/>
    <col min="1283" max="1283" width="22.44140625" style="179" customWidth="1"/>
    <col min="1284" max="1284" width="7" style="179" customWidth="1"/>
    <col min="1285" max="1285" width="7.44140625" style="179" bestFit="1" customWidth="1"/>
    <col min="1286" max="1286" width="22.88671875" style="179" customWidth="1"/>
    <col min="1287" max="1287" width="33.88671875" style="179" customWidth="1"/>
    <col min="1288" max="1537" width="8.88671875" style="179"/>
    <col min="1538" max="1538" width="10.44140625" style="179" customWidth="1"/>
    <col min="1539" max="1539" width="22.44140625" style="179" customWidth="1"/>
    <col min="1540" max="1540" width="7" style="179" customWidth="1"/>
    <col min="1541" max="1541" width="7.44140625" style="179" bestFit="1" customWidth="1"/>
    <col min="1542" max="1542" width="22.88671875" style="179" customWidth="1"/>
    <col min="1543" max="1543" width="33.88671875" style="179" customWidth="1"/>
    <col min="1544" max="1793" width="8.88671875" style="179"/>
    <col min="1794" max="1794" width="10.44140625" style="179" customWidth="1"/>
    <col min="1795" max="1795" width="22.44140625" style="179" customWidth="1"/>
    <col min="1796" max="1796" width="7" style="179" customWidth="1"/>
    <col min="1797" max="1797" width="7.44140625" style="179" bestFit="1" customWidth="1"/>
    <col min="1798" max="1798" width="22.88671875" style="179" customWidth="1"/>
    <col min="1799" max="1799" width="33.88671875" style="179" customWidth="1"/>
    <col min="1800" max="2049" width="8.88671875" style="179"/>
    <col min="2050" max="2050" width="10.44140625" style="179" customWidth="1"/>
    <col min="2051" max="2051" width="22.44140625" style="179" customWidth="1"/>
    <col min="2052" max="2052" width="7" style="179" customWidth="1"/>
    <col min="2053" max="2053" width="7.44140625" style="179" bestFit="1" customWidth="1"/>
    <col min="2054" max="2054" width="22.88671875" style="179" customWidth="1"/>
    <col min="2055" max="2055" width="33.88671875" style="179" customWidth="1"/>
    <col min="2056" max="2305" width="8.88671875" style="179"/>
    <col min="2306" max="2306" width="10.44140625" style="179" customWidth="1"/>
    <col min="2307" max="2307" width="22.44140625" style="179" customWidth="1"/>
    <col min="2308" max="2308" width="7" style="179" customWidth="1"/>
    <col min="2309" max="2309" width="7.44140625" style="179" bestFit="1" customWidth="1"/>
    <col min="2310" max="2310" width="22.88671875" style="179" customWidth="1"/>
    <col min="2311" max="2311" width="33.88671875" style="179" customWidth="1"/>
    <col min="2312" max="2561" width="8.88671875" style="179"/>
    <col min="2562" max="2562" width="10.44140625" style="179" customWidth="1"/>
    <col min="2563" max="2563" width="22.44140625" style="179" customWidth="1"/>
    <col min="2564" max="2564" width="7" style="179" customWidth="1"/>
    <col min="2565" max="2565" width="7.44140625" style="179" bestFit="1" customWidth="1"/>
    <col min="2566" max="2566" width="22.88671875" style="179" customWidth="1"/>
    <col min="2567" max="2567" width="33.88671875" style="179" customWidth="1"/>
    <col min="2568" max="2817" width="8.88671875" style="179"/>
    <col min="2818" max="2818" width="10.44140625" style="179" customWidth="1"/>
    <col min="2819" max="2819" width="22.44140625" style="179" customWidth="1"/>
    <col min="2820" max="2820" width="7" style="179" customWidth="1"/>
    <col min="2821" max="2821" width="7.44140625" style="179" bestFit="1" customWidth="1"/>
    <col min="2822" max="2822" width="22.88671875" style="179" customWidth="1"/>
    <col min="2823" max="2823" width="33.88671875" style="179" customWidth="1"/>
    <col min="2824" max="3073" width="8.88671875" style="179"/>
    <col min="3074" max="3074" width="10.44140625" style="179" customWidth="1"/>
    <col min="3075" max="3075" width="22.44140625" style="179" customWidth="1"/>
    <col min="3076" max="3076" width="7" style="179" customWidth="1"/>
    <col min="3077" max="3077" width="7.44140625" style="179" bestFit="1" customWidth="1"/>
    <col min="3078" max="3078" width="22.88671875" style="179" customWidth="1"/>
    <col min="3079" max="3079" width="33.88671875" style="179" customWidth="1"/>
    <col min="3080" max="3329" width="8.88671875" style="179"/>
    <col min="3330" max="3330" width="10.44140625" style="179" customWidth="1"/>
    <col min="3331" max="3331" width="22.44140625" style="179" customWidth="1"/>
    <col min="3332" max="3332" width="7" style="179" customWidth="1"/>
    <col min="3333" max="3333" width="7.44140625" style="179" bestFit="1" customWidth="1"/>
    <col min="3334" max="3334" width="22.88671875" style="179" customWidth="1"/>
    <col min="3335" max="3335" width="33.88671875" style="179" customWidth="1"/>
    <col min="3336" max="3585" width="8.88671875" style="179"/>
    <col min="3586" max="3586" width="10.44140625" style="179" customWidth="1"/>
    <col min="3587" max="3587" width="22.44140625" style="179" customWidth="1"/>
    <col min="3588" max="3588" width="7" style="179" customWidth="1"/>
    <col min="3589" max="3589" width="7.44140625" style="179" bestFit="1" customWidth="1"/>
    <col min="3590" max="3590" width="22.88671875" style="179" customWidth="1"/>
    <col min="3591" max="3591" width="33.88671875" style="179" customWidth="1"/>
    <col min="3592" max="3841" width="8.88671875" style="179"/>
    <col min="3842" max="3842" width="10.44140625" style="179" customWidth="1"/>
    <col min="3843" max="3843" width="22.44140625" style="179" customWidth="1"/>
    <col min="3844" max="3844" width="7" style="179" customWidth="1"/>
    <col min="3845" max="3845" width="7.44140625" style="179" bestFit="1" customWidth="1"/>
    <col min="3846" max="3846" width="22.88671875" style="179" customWidth="1"/>
    <col min="3847" max="3847" width="33.88671875" style="179" customWidth="1"/>
    <col min="3848" max="4097" width="8.88671875" style="179"/>
    <col min="4098" max="4098" width="10.44140625" style="179" customWidth="1"/>
    <col min="4099" max="4099" width="22.44140625" style="179" customWidth="1"/>
    <col min="4100" max="4100" width="7" style="179" customWidth="1"/>
    <col min="4101" max="4101" width="7.44140625" style="179" bestFit="1" customWidth="1"/>
    <col min="4102" max="4102" width="22.88671875" style="179" customWidth="1"/>
    <col min="4103" max="4103" width="33.88671875" style="179" customWidth="1"/>
    <col min="4104" max="4353" width="8.88671875" style="179"/>
    <col min="4354" max="4354" width="10.44140625" style="179" customWidth="1"/>
    <col min="4355" max="4355" width="22.44140625" style="179" customWidth="1"/>
    <col min="4356" max="4356" width="7" style="179" customWidth="1"/>
    <col min="4357" max="4357" width="7.44140625" style="179" bestFit="1" customWidth="1"/>
    <col min="4358" max="4358" width="22.88671875" style="179" customWidth="1"/>
    <col min="4359" max="4359" width="33.88671875" style="179" customWidth="1"/>
    <col min="4360" max="4609" width="8.88671875" style="179"/>
    <col min="4610" max="4610" width="10.44140625" style="179" customWidth="1"/>
    <col min="4611" max="4611" width="22.44140625" style="179" customWidth="1"/>
    <col min="4612" max="4612" width="7" style="179" customWidth="1"/>
    <col min="4613" max="4613" width="7.44140625" style="179" bestFit="1" customWidth="1"/>
    <col min="4614" max="4614" width="22.88671875" style="179" customWidth="1"/>
    <col min="4615" max="4615" width="33.88671875" style="179" customWidth="1"/>
    <col min="4616" max="4865" width="8.88671875" style="179"/>
    <col min="4866" max="4866" width="10.44140625" style="179" customWidth="1"/>
    <col min="4867" max="4867" width="22.44140625" style="179" customWidth="1"/>
    <col min="4868" max="4868" width="7" style="179" customWidth="1"/>
    <col min="4869" max="4869" width="7.44140625" style="179" bestFit="1" customWidth="1"/>
    <col min="4870" max="4870" width="22.88671875" style="179" customWidth="1"/>
    <col min="4871" max="4871" width="33.88671875" style="179" customWidth="1"/>
    <col min="4872" max="5121" width="8.88671875" style="179"/>
    <col min="5122" max="5122" width="10.44140625" style="179" customWidth="1"/>
    <col min="5123" max="5123" width="22.44140625" style="179" customWidth="1"/>
    <col min="5124" max="5124" width="7" style="179" customWidth="1"/>
    <col min="5125" max="5125" width="7.44140625" style="179" bestFit="1" customWidth="1"/>
    <col min="5126" max="5126" width="22.88671875" style="179" customWidth="1"/>
    <col min="5127" max="5127" width="33.88671875" style="179" customWidth="1"/>
    <col min="5128" max="5377" width="8.88671875" style="179"/>
    <col min="5378" max="5378" width="10.44140625" style="179" customWidth="1"/>
    <col min="5379" max="5379" width="22.44140625" style="179" customWidth="1"/>
    <col min="5380" max="5380" width="7" style="179" customWidth="1"/>
    <col min="5381" max="5381" width="7.44140625" style="179" bestFit="1" customWidth="1"/>
    <col min="5382" max="5382" width="22.88671875" style="179" customWidth="1"/>
    <col min="5383" max="5383" width="33.88671875" style="179" customWidth="1"/>
    <col min="5384" max="5633" width="8.88671875" style="179"/>
    <col min="5634" max="5634" width="10.44140625" style="179" customWidth="1"/>
    <col min="5635" max="5635" width="22.44140625" style="179" customWidth="1"/>
    <col min="5636" max="5636" width="7" style="179" customWidth="1"/>
    <col min="5637" max="5637" width="7.44140625" style="179" bestFit="1" customWidth="1"/>
    <col min="5638" max="5638" width="22.88671875" style="179" customWidth="1"/>
    <col min="5639" max="5639" width="33.88671875" style="179" customWidth="1"/>
    <col min="5640" max="5889" width="8.88671875" style="179"/>
    <col min="5890" max="5890" width="10.44140625" style="179" customWidth="1"/>
    <col min="5891" max="5891" width="22.44140625" style="179" customWidth="1"/>
    <col min="5892" max="5892" width="7" style="179" customWidth="1"/>
    <col min="5893" max="5893" width="7.44140625" style="179" bestFit="1" customWidth="1"/>
    <col min="5894" max="5894" width="22.88671875" style="179" customWidth="1"/>
    <col min="5895" max="5895" width="33.88671875" style="179" customWidth="1"/>
    <col min="5896" max="6145" width="8.88671875" style="179"/>
    <col min="6146" max="6146" width="10.44140625" style="179" customWidth="1"/>
    <col min="6147" max="6147" width="22.44140625" style="179" customWidth="1"/>
    <col min="6148" max="6148" width="7" style="179" customWidth="1"/>
    <col min="6149" max="6149" width="7.44140625" style="179" bestFit="1" customWidth="1"/>
    <col min="6150" max="6150" width="22.88671875" style="179" customWidth="1"/>
    <col min="6151" max="6151" width="33.88671875" style="179" customWidth="1"/>
    <col min="6152" max="6401" width="8.88671875" style="179"/>
    <col min="6402" max="6402" width="10.44140625" style="179" customWidth="1"/>
    <col min="6403" max="6403" width="22.44140625" style="179" customWidth="1"/>
    <col min="6404" max="6404" width="7" style="179" customWidth="1"/>
    <col min="6405" max="6405" width="7.44140625" style="179" bestFit="1" customWidth="1"/>
    <col min="6406" max="6406" width="22.88671875" style="179" customWidth="1"/>
    <col min="6407" max="6407" width="33.88671875" style="179" customWidth="1"/>
    <col min="6408" max="6657" width="8.88671875" style="179"/>
    <col min="6658" max="6658" width="10.44140625" style="179" customWidth="1"/>
    <col min="6659" max="6659" width="22.44140625" style="179" customWidth="1"/>
    <col min="6660" max="6660" width="7" style="179" customWidth="1"/>
    <col min="6661" max="6661" width="7.44140625" style="179" bestFit="1" customWidth="1"/>
    <col min="6662" max="6662" width="22.88671875" style="179" customWidth="1"/>
    <col min="6663" max="6663" width="33.88671875" style="179" customWidth="1"/>
    <col min="6664" max="6913" width="8.88671875" style="179"/>
    <col min="6914" max="6914" width="10.44140625" style="179" customWidth="1"/>
    <col min="6915" max="6915" width="22.44140625" style="179" customWidth="1"/>
    <col min="6916" max="6916" width="7" style="179" customWidth="1"/>
    <col min="6917" max="6917" width="7.44140625" style="179" bestFit="1" customWidth="1"/>
    <col min="6918" max="6918" width="22.88671875" style="179" customWidth="1"/>
    <col min="6919" max="6919" width="33.88671875" style="179" customWidth="1"/>
    <col min="6920" max="7169" width="8.88671875" style="179"/>
    <col min="7170" max="7170" width="10.44140625" style="179" customWidth="1"/>
    <col min="7171" max="7171" width="22.44140625" style="179" customWidth="1"/>
    <col min="7172" max="7172" width="7" style="179" customWidth="1"/>
    <col min="7173" max="7173" width="7.44140625" style="179" bestFit="1" customWidth="1"/>
    <col min="7174" max="7174" width="22.88671875" style="179" customWidth="1"/>
    <col min="7175" max="7175" width="33.88671875" style="179" customWidth="1"/>
    <col min="7176" max="7425" width="8.88671875" style="179"/>
    <col min="7426" max="7426" width="10.44140625" style="179" customWidth="1"/>
    <col min="7427" max="7427" width="22.44140625" style="179" customWidth="1"/>
    <col min="7428" max="7428" width="7" style="179" customWidth="1"/>
    <col min="7429" max="7429" width="7.44140625" style="179" bestFit="1" customWidth="1"/>
    <col min="7430" max="7430" width="22.88671875" style="179" customWidth="1"/>
    <col min="7431" max="7431" width="33.88671875" style="179" customWidth="1"/>
    <col min="7432" max="7681" width="8.88671875" style="179"/>
    <col min="7682" max="7682" width="10.44140625" style="179" customWidth="1"/>
    <col min="7683" max="7683" width="22.44140625" style="179" customWidth="1"/>
    <col min="7684" max="7684" width="7" style="179" customWidth="1"/>
    <col min="7685" max="7685" width="7.44140625" style="179" bestFit="1" customWidth="1"/>
    <col min="7686" max="7686" width="22.88671875" style="179" customWidth="1"/>
    <col min="7687" max="7687" width="33.88671875" style="179" customWidth="1"/>
    <col min="7688" max="7937" width="8.88671875" style="179"/>
    <col min="7938" max="7938" width="10.44140625" style="179" customWidth="1"/>
    <col min="7939" max="7939" width="22.44140625" style="179" customWidth="1"/>
    <col min="7940" max="7940" width="7" style="179" customWidth="1"/>
    <col min="7941" max="7941" width="7.44140625" style="179" bestFit="1" customWidth="1"/>
    <col min="7942" max="7942" width="22.88671875" style="179" customWidth="1"/>
    <col min="7943" max="7943" width="33.88671875" style="179" customWidth="1"/>
    <col min="7944" max="8193" width="8.88671875" style="179"/>
    <col min="8194" max="8194" width="10.44140625" style="179" customWidth="1"/>
    <col min="8195" max="8195" width="22.44140625" style="179" customWidth="1"/>
    <col min="8196" max="8196" width="7" style="179" customWidth="1"/>
    <col min="8197" max="8197" width="7.44140625" style="179" bestFit="1" customWidth="1"/>
    <col min="8198" max="8198" width="22.88671875" style="179" customWidth="1"/>
    <col min="8199" max="8199" width="33.88671875" style="179" customWidth="1"/>
    <col min="8200" max="8449" width="8.88671875" style="179"/>
    <col min="8450" max="8450" width="10.44140625" style="179" customWidth="1"/>
    <col min="8451" max="8451" width="22.44140625" style="179" customWidth="1"/>
    <col min="8452" max="8452" width="7" style="179" customWidth="1"/>
    <col min="8453" max="8453" width="7.44140625" style="179" bestFit="1" customWidth="1"/>
    <col min="8454" max="8454" width="22.88671875" style="179" customWidth="1"/>
    <col min="8455" max="8455" width="33.88671875" style="179" customWidth="1"/>
    <col min="8456" max="8705" width="8.88671875" style="179"/>
    <col min="8706" max="8706" width="10.44140625" style="179" customWidth="1"/>
    <col min="8707" max="8707" width="22.44140625" style="179" customWidth="1"/>
    <col min="8708" max="8708" width="7" style="179" customWidth="1"/>
    <col min="8709" max="8709" width="7.44140625" style="179" bestFit="1" customWidth="1"/>
    <col min="8710" max="8710" width="22.88671875" style="179" customWidth="1"/>
    <col min="8711" max="8711" width="33.88671875" style="179" customWidth="1"/>
    <col min="8712" max="8961" width="8.88671875" style="179"/>
    <col min="8962" max="8962" width="10.44140625" style="179" customWidth="1"/>
    <col min="8963" max="8963" width="22.44140625" style="179" customWidth="1"/>
    <col min="8964" max="8964" width="7" style="179" customWidth="1"/>
    <col min="8965" max="8965" width="7.44140625" style="179" bestFit="1" customWidth="1"/>
    <col min="8966" max="8966" width="22.88671875" style="179" customWidth="1"/>
    <col min="8967" max="8967" width="33.88671875" style="179" customWidth="1"/>
    <col min="8968" max="9217" width="8.88671875" style="179"/>
    <col min="9218" max="9218" width="10.44140625" style="179" customWidth="1"/>
    <col min="9219" max="9219" width="22.44140625" style="179" customWidth="1"/>
    <col min="9220" max="9220" width="7" style="179" customWidth="1"/>
    <col min="9221" max="9221" width="7.44140625" style="179" bestFit="1" customWidth="1"/>
    <col min="9222" max="9222" width="22.88671875" style="179" customWidth="1"/>
    <col min="9223" max="9223" width="33.88671875" style="179" customWidth="1"/>
    <col min="9224" max="9473" width="8.88671875" style="179"/>
    <col min="9474" max="9474" width="10.44140625" style="179" customWidth="1"/>
    <col min="9475" max="9475" width="22.44140625" style="179" customWidth="1"/>
    <col min="9476" max="9476" width="7" style="179" customWidth="1"/>
    <col min="9477" max="9477" width="7.44140625" style="179" bestFit="1" customWidth="1"/>
    <col min="9478" max="9478" width="22.88671875" style="179" customWidth="1"/>
    <col min="9479" max="9479" width="33.88671875" style="179" customWidth="1"/>
    <col min="9480" max="9729" width="8.88671875" style="179"/>
    <col min="9730" max="9730" width="10.44140625" style="179" customWidth="1"/>
    <col min="9731" max="9731" width="22.44140625" style="179" customWidth="1"/>
    <col min="9732" max="9732" width="7" style="179" customWidth="1"/>
    <col min="9733" max="9733" width="7.44140625" style="179" bestFit="1" customWidth="1"/>
    <col min="9734" max="9734" width="22.88671875" style="179" customWidth="1"/>
    <col min="9735" max="9735" width="33.88671875" style="179" customWidth="1"/>
    <col min="9736" max="9985" width="8.88671875" style="179"/>
    <col min="9986" max="9986" width="10.44140625" style="179" customWidth="1"/>
    <col min="9987" max="9987" width="22.44140625" style="179" customWidth="1"/>
    <col min="9988" max="9988" width="7" style="179" customWidth="1"/>
    <col min="9989" max="9989" width="7.44140625" style="179" bestFit="1" customWidth="1"/>
    <col min="9990" max="9990" width="22.88671875" style="179" customWidth="1"/>
    <col min="9991" max="9991" width="33.88671875" style="179" customWidth="1"/>
    <col min="9992" max="10241" width="8.88671875" style="179"/>
    <col min="10242" max="10242" width="10.44140625" style="179" customWidth="1"/>
    <col min="10243" max="10243" width="22.44140625" style="179" customWidth="1"/>
    <col min="10244" max="10244" width="7" style="179" customWidth="1"/>
    <col min="10245" max="10245" width="7.44140625" style="179" bestFit="1" customWidth="1"/>
    <col min="10246" max="10246" width="22.88671875" style="179" customWidth="1"/>
    <col min="10247" max="10247" width="33.88671875" style="179" customWidth="1"/>
    <col min="10248" max="10497" width="8.88671875" style="179"/>
    <col min="10498" max="10498" width="10.44140625" style="179" customWidth="1"/>
    <col min="10499" max="10499" width="22.44140625" style="179" customWidth="1"/>
    <col min="10500" max="10500" width="7" style="179" customWidth="1"/>
    <col min="10501" max="10501" width="7.44140625" style="179" bestFit="1" customWidth="1"/>
    <col min="10502" max="10502" width="22.88671875" style="179" customWidth="1"/>
    <col min="10503" max="10503" width="33.88671875" style="179" customWidth="1"/>
    <col min="10504" max="10753" width="8.88671875" style="179"/>
    <col min="10754" max="10754" width="10.44140625" style="179" customWidth="1"/>
    <col min="10755" max="10755" width="22.44140625" style="179" customWidth="1"/>
    <col min="10756" max="10756" width="7" style="179" customWidth="1"/>
    <col min="10757" max="10757" width="7.44140625" style="179" bestFit="1" customWidth="1"/>
    <col min="10758" max="10758" width="22.88671875" style="179" customWidth="1"/>
    <col min="10759" max="10759" width="33.88671875" style="179" customWidth="1"/>
    <col min="10760" max="11009" width="8.88671875" style="179"/>
    <col min="11010" max="11010" width="10.44140625" style="179" customWidth="1"/>
    <col min="11011" max="11011" width="22.44140625" style="179" customWidth="1"/>
    <col min="11012" max="11012" width="7" style="179" customWidth="1"/>
    <col min="11013" max="11013" width="7.44140625" style="179" bestFit="1" customWidth="1"/>
    <col min="11014" max="11014" width="22.88671875" style="179" customWidth="1"/>
    <col min="11015" max="11015" width="33.88671875" style="179" customWidth="1"/>
    <col min="11016" max="11265" width="8.88671875" style="179"/>
    <col min="11266" max="11266" width="10.44140625" style="179" customWidth="1"/>
    <col min="11267" max="11267" width="22.44140625" style="179" customWidth="1"/>
    <col min="11268" max="11268" width="7" style="179" customWidth="1"/>
    <col min="11269" max="11269" width="7.44140625" style="179" bestFit="1" customWidth="1"/>
    <col min="11270" max="11270" width="22.88671875" style="179" customWidth="1"/>
    <col min="11271" max="11271" width="33.88671875" style="179" customWidth="1"/>
    <col min="11272" max="11521" width="8.88671875" style="179"/>
    <col min="11522" max="11522" width="10.44140625" style="179" customWidth="1"/>
    <col min="11523" max="11523" width="22.44140625" style="179" customWidth="1"/>
    <col min="11524" max="11524" width="7" style="179" customWidth="1"/>
    <col min="11525" max="11525" width="7.44140625" style="179" bestFit="1" customWidth="1"/>
    <col min="11526" max="11526" width="22.88671875" style="179" customWidth="1"/>
    <col min="11527" max="11527" width="33.88671875" style="179" customWidth="1"/>
    <col min="11528" max="11777" width="8.88671875" style="179"/>
    <col min="11778" max="11778" width="10.44140625" style="179" customWidth="1"/>
    <col min="11779" max="11779" width="22.44140625" style="179" customWidth="1"/>
    <col min="11780" max="11780" width="7" style="179" customWidth="1"/>
    <col min="11781" max="11781" width="7.44140625" style="179" bestFit="1" customWidth="1"/>
    <col min="11782" max="11782" width="22.88671875" style="179" customWidth="1"/>
    <col min="11783" max="11783" width="33.88671875" style="179" customWidth="1"/>
    <col min="11784" max="12033" width="8.88671875" style="179"/>
    <col min="12034" max="12034" width="10.44140625" style="179" customWidth="1"/>
    <col min="12035" max="12035" width="22.44140625" style="179" customWidth="1"/>
    <col min="12036" max="12036" width="7" style="179" customWidth="1"/>
    <col min="12037" max="12037" width="7.44140625" style="179" bestFit="1" customWidth="1"/>
    <col min="12038" max="12038" width="22.88671875" style="179" customWidth="1"/>
    <col min="12039" max="12039" width="33.88671875" style="179" customWidth="1"/>
    <col min="12040" max="12289" width="8.88671875" style="179"/>
    <col min="12290" max="12290" width="10.44140625" style="179" customWidth="1"/>
    <col min="12291" max="12291" width="22.44140625" style="179" customWidth="1"/>
    <col min="12292" max="12292" width="7" style="179" customWidth="1"/>
    <col min="12293" max="12293" width="7.44140625" style="179" bestFit="1" customWidth="1"/>
    <col min="12294" max="12294" width="22.88671875" style="179" customWidth="1"/>
    <col min="12295" max="12295" width="33.88671875" style="179" customWidth="1"/>
    <col min="12296" max="12545" width="8.88671875" style="179"/>
    <col min="12546" max="12546" width="10.44140625" style="179" customWidth="1"/>
    <col min="12547" max="12547" width="22.44140625" style="179" customWidth="1"/>
    <col min="12548" max="12548" width="7" style="179" customWidth="1"/>
    <col min="12549" max="12549" width="7.44140625" style="179" bestFit="1" customWidth="1"/>
    <col min="12550" max="12550" width="22.88671875" style="179" customWidth="1"/>
    <col min="12551" max="12551" width="33.88671875" style="179" customWidth="1"/>
    <col min="12552" max="12801" width="8.88671875" style="179"/>
    <col min="12802" max="12802" width="10.44140625" style="179" customWidth="1"/>
    <col min="12803" max="12803" width="22.44140625" style="179" customWidth="1"/>
    <col min="12804" max="12804" width="7" style="179" customWidth="1"/>
    <col min="12805" max="12805" width="7.44140625" style="179" bestFit="1" customWidth="1"/>
    <col min="12806" max="12806" width="22.88671875" style="179" customWidth="1"/>
    <col min="12807" max="12807" width="33.88671875" style="179" customWidth="1"/>
    <col min="12808" max="13057" width="8.88671875" style="179"/>
    <col min="13058" max="13058" width="10.44140625" style="179" customWidth="1"/>
    <col min="13059" max="13059" width="22.44140625" style="179" customWidth="1"/>
    <col min="13060" max="13060" width="7" style="179" customWidth="1"/>
    <col min="13061" max="13061" width="7.44140625" style="179" bestFit="1" customWidth="1"/>
    <col min="13062" max="13062" width="22.88671875" style="179" customWidth="1"/>
    <col min="13063" max="13063" width="33.88671875" style="179" customWidth="1"/>
    <col min="13064" max="13313" width="8.88671875" style="179"/>
    <col min="13314" max="13314" width="10.44140625" style="179" customWidth="1"/>
    <col min="13315" max="13315" width="22.44140625" style="179" customWidth="1"/>
    <col min="13316" max="13316" width="7" style="179" customWidth="1"/>
    <col min="13317" max="13317" width="7.44140625" style="179" bestFit="1" customWidth="1"/>
    <col min="13318" max="13318" width="22.88671875" style="179" customWidth="1"/>
    <col min="13319" max="13319" width="33.88671875" style="179" customWidth="1"/>
    <col min="13320" max="13569" width="8.88671875" style="179"/>
    <col min="13570" max="13570" width="10.44140625" style="179" customWidth="1"/>
    <col min="13571" max="13571" width="22.44140625" style="179" customWidth="1"/>
    <col min="13572" max="13572" width="7" style="179" customWidth="1"/>
    <col min="13573" max="13573" width="7.44140625" style="179" bestFit="1" customWidth="1"/>
    <col min="13574" max="13574" width="22.88671875" style="179" customWidth="1"/>
    <col min="13575" max="13575" width="33.88671875" style="179" customWidth="1"/>
    <col min="13576" max="13825" width="8.88671875" style="179"/>
    <col min="13826" max="13826" width="10.44140625" style="179" customWidth="1"/>
    <col min="13827" max="13827" width="22.44140625" style="179" customWidth="1"/>
    <col min="13828" max="13828" width="7" style="179" customWidth="1"/>
    <col min="13829" max="13829" width="7.44140625" style="179" bestFit="1" customWidth="1"/>
    <col min="13830" max="13830" width="22.88671875" style="179" customWidth="1"/>
    <col min="13831" max="13831" width="33.88671875" style="179" customWidth="1"/>
    <col min="13832" max="14081" width="8.88671875" style="179"/>
    <col min="14082" max="14082" width="10.44140625" style="179" customWidth="1"/>
    <col min="14083" max="14083" width="22.44140625" style="179" customWidth="1"/>
    <col min="14084" max="14084" width="7" style="179" customWidth="1"/>
    <col min="14085" max="14085" width="7.44140625" style="179" bestFit="1" customWidth="1"/>
    <col min="14086" max="14086" width="22.88671875" style="179" customWidth="1"/>
    <col min="14087" max="14087" width="33.88671875" style="179" customWidth="1"/>
    <col min="14088" max="14337" width="8.88671875" style="179"/>
    <col min="14338" max="14338" width="10.44140625" style="179" customWidth="1"/>
    <col min="14339" max="14339" width="22.44140625" style="179" customWidth="1"/>
    <col min="14340" max="14340" width="7" style="179" customWidth="1"/>
    <col min="14341" max="14341" width="7.44140625" style="179" bestFit="1" customWidth="1"/>
    <col min="14342" max="14342" width="22.88671875" style="179" customWidth="1"/>
    <col min="14343" max="14343" width="33.88671875" style="179" customWidth="1"/>
    <col min="14344" max="14593" width="8.88671875" style="179"/>
    <col min="14594" max="14594" width="10.44140625" style="179" customWidth="1"/>
    <col min="14595" max="14595" width="22.44140625" style="179" customWidth="1"/>
    <col min="14596" max="14596" width="7" style="179" customWidth="1"/>
    <col min="14597" max="14597" width="7.44140625" style="179" bestFit="1" customWidth="1"/>
    <col min="14598" max="14598" width="22.88671875" style="179" customWidth="1"/>
    <col min="14599" max="14599" width="33.88671875" style="179" customWidth="1"/>
    <col min="14600" max="14849" width="8.88671875" style="179"/>
    <col min="14850" max="14850" width="10.44140625" style="179" customWidth="1"/>
    <col min="14851" max="14851" width="22.44140625" style="179" customWidth="1"/>
    <col min="14852" max="14852" width="7" style="179" customWidth="1"/>
    <col min="14853" max="14853" width="7.44140625" style="179" bestFit="1" customWidth="1"/>
    <col min="14854" max="14854" width="22.88671875" style="179" customWidth="1"/>
    <col min="14855" max="14855" width="33.88671875" style="179" customWidth="1"/>
    <col min="14856" max="15105" width="8.88671875" style="179"/>
    <col min="15106" max="15106" width="10.44140625" style="179" customWidth="1"/>
    <col min="15107" max="15107" width="22.44140625" style="179" customWidth="1"/>
    <col min="15108" max="15108" width="7" style="179" customWidth="1"/>
    <col min="15109" max="15109" width="7.44140625" style="179" bestFit="1" customWidth="1"/>
    <col min="15110" max="15110" width="22.88671875" style="179" customWidth="1"/>
    <col min="15111" max="15111" width="33.88671875" style="179" customWidth="1"/>
    <col min="15112" max="15361" width="8.88671875" style="179"/>
    <col min="15362" max="15362" width="10.44140625" style="179" customWidth="1"/>
    <col min="15363" max="15363" width="22.44140625" style="179" customWidth="1"/>
    <col min="15364" max="15364" width="7" style="179" customWidth="1"/>
    <col min="15365" max="15365" width="7.44140625" style="179" bestFit="1" customWidth="1"/>
    <col min="15366" max="15366" width="22.88671875" style="179" customWidth="1"/>
    <col min="15367" max="15367" width="33.88671875" style="179" customWidth="1"/>
    <col min="15368" max="15617" width="8.88671875" style="179"/>
    <col min="15618" max="15618" width="10.44140625" style="179" customWidth="1"/>
    <col min="15619" max="15619" width="22.44140625" style="179" customWidth="1"/>
    <col min="15620" max="15620" width="7" style="179" customWidth="1"/>
    <col min="15621" max="15621" width="7.44140625" style="179" bestFit="1" customWidth="1"/>
    <col min="15622" max="15622" width="22.88671875" style="179" customWidth="1"/>
    <col min="15623" max="15623" width="33.88671875" style="179" customWidth="1"/>
    <col min="15624" max="15873" width="8.88671875" style="179"/>
    <col min="15874" max="15874" width="10.44140625" style="179" customWidth="1"/>
    <col min="15875" max="15875" width="22.44140625" style="179" customWidth="1"/>
    <col min="15876" max="15876" width="7" style="179" customWidth="1"/>
    <col min="15877" max="15877" width="7.44140625" style="179" bestFit="1" customWidth="1"/>
    <col min="15878" max="15878" width="22.88671875" style="179" customWidth="1"/>
    <col min="15879" max="15879" width="33.88671875" style="179" customWidth="1"/>
    <col min="15880" max="16129" width="8.88671875" style="179"/>
    <col min="16130" max="16130" width="10.44140625" style="179" customWidth="1"/>
    <col min="16131" max="16131" width="22.44140625" style="179" customWidth="1"/>
    <col min="16132" max="16132" width="7" style="179" customWidth="1"/>
    <col min="16133" max="16133" width="7.44140625" style="179" bestFit="1" customWidth="1"/>
    <col min="16134" max="16134" width="22.88671875" style="179" customWidth="1"/>
    <col min="16135" max="16135" width="33.88671875" style="179" customWidth="1"/>
    <col min="16136" max="16384" width="8.88671875" style="179"/>
  </cols>
  <sheetData>
    <row r="1" spans="1:12" ht="45.75" customHeight="1" x14ac:dyDescent="0.25">
      <c r="A1" s="267" t="s">
        <v>367</v>
      </c>
      <c r="B1" s="178"/>
      <c r="G1" s="182"/>
    </row>
    <row r="2" spans="1:12" ht="45.75" customHeight="1" x14ac:dyDescent="0.25">
      <c r="A2" s="332" t="s">
        <v>676</v>
      </c>
      <c r="B2" s="332"/>
      <c r="C2" s="332"/>
      <c r="D2" s="332"/>
      <c r="E2" s="332"/>
      <c r="F2" s="332"/>
      <c r="G2" s="332"/>
      <c r="H2" s="332"/>
    </row>
    <row r="3" spans="1:12" s="186" customFormat="1" ht="45.75" customHeight="1" x14ac:dyDescent="0.25">
      <c r="A3" s="183" t="s">
        <v>243</v>
      </c>
      <c r="B3" s="183" t="s">
        <v>244</v>
      </c>
      <c r="C3" s="183" t="s">
        <v>245</v>
      </c>
      <c r="D3" s="183" t="s">
        <v>246</v>
      </c>
      <c r="E3" s="184" t="s">
        <v>247</v>
      </c>
      <c r="F3" s="184" t="s">
        <v>248</v>
      </c>
      <c r="G3" s="185" t="s">
        <v>249</v>
      </c>
      <c r="H3" s="258" t="s">
        <v>677</v>
      </c>
      <c r="I3" s="187" t="s">
        <v>0</v>
      </c>
      <c r="J3" s="187" t="s">
        <v>1</v>
      </c>
      <c r="K3" s="188" t="s">
        <v>107</v>
      </c>
      <c r="L3" s="189" t="s">
        <v>250</v>
      </c>
    </row>
    <row r="4" spans="1:12" s="186" customFormat="1" ht="124.5" customHeight="1" x14ac:dyDescent="0.25">
      <c r="A4" s="328" t="s">
        <v>251</v>
      </c>
      <c r="B4" s="328" t="s">
        <v>252</v>
      </c>
      <c r="C4" s="328" t="s">
        <v>253</v>
      </c>
      <c r="D4" s="190" t="s">
        <v>696</v>
      </c>
      <c r="E4" s="184">
        <v>1</v>
      </c>
      <c r="F4" s="184">
        <v>1</v>
      </c>
      <c r="G4" s="191" t="s">
        <v>254</v>
      </c>
      <c r="H4" s="257"/>
      <c r="I4" s="327" t="s">
        <v>255</v>
      </c>
      <c r="J4" s="99" t="s">
        <v>256</v>
      </c>
      <c r="K4" s="192">
        <f>E4+E5+E7</f>
        <v>2</v>
      </c>
      <c r="L4" s="192">
        <f>F4+F5+F7</f>
        <v>2</v>
      </c>
    </row>
    <row r="5" spans="1:12" s="186" customFormat="1" ht="59.25" customHeight="1" x14ac:dyDescent="0.25">
      <c r="A5" s="328"/>
      <c r="B5" s="328"/>
      <c r="C5" s="328"/>
      <c r="D5" s="193" t="s">
        <v>257</v>
      </c>
      <c r="E5" s="184">
        <v>0.5</v>
      </c>
      <c r="F5" s="184">
        <v>0.5</v>
      </c>
      <c r="G5" s="194" t="s">
        <v>695</v>
      </c>
      <c r="H5" s="257"/>
      <c r="I5" s="327"/>
      <c r="J5" s="99" t="s">
        <v>258</v>
      </c>
      <c r="K5" s="192">
        <f>E8+E9+E10</f>
        <v>1.5</v>
      </c>
      <c r="L5" s="192">
        <f>F8+F9+F10</f>
        <v>1.5</v>
      </c>
    </row>
    <row r="6" spans="1:12" s="186" customFormat="1" ht="167.25" customHeight="1" x14ac:dyDescent="0.25">
      <c r="A6" s="328"/>
      <c r="B6" s="328"/>
      <c r="C6" s="328"/>
      <c r="D6" s="190" t="s">
        <v>448</v>
      </c>
      <c r="E6" s="220">
        <v>0.5</v>
      </c>
      <c r="F6" s="220">
        <v>0.5</v>
      </c>
      <c r="G6" s="190" t="s">
        <v>449</v>
      </c>
      <c r="H6" s="257"/>
      <c r="I6" s="254"/>
      <c r="J6" s="99"/>
      <c r="K6" s="192"/>
      <c r="L6" s="192"/>
    </row>
    <row r="7" spans="1:12" s="186" customFormat="1" ht="45.75" customHeight="1" x14ac:dyDescent="0.25">
      <c r="A7" s="328"/>
      <c r="B7" s="328"/>
      <c r="C7" s="328"/>
      <c r="D7" s="193" t="s">
        <v>259</v>
      </c>
      <c r="E7" s="184">
        <v>0.5</v>
      </c>
      <c r="F7" s="184">
        <v>0.5</v>
      </c>
      <c r="G7" s="194" t="s">
        <v>260</v>
      </c>
      <c r="H7" s="257"/>
      <c r="I7" s="327" t="s">
        <v>261</v>
      </c>
      <c r="J7" s="99" t="s">
        <v>262</v>
      </c>
      <c r="K7" s="192">
        <f>E11+E12</f>
        <v>3</v>
      </c>
      <c r="L7" s="192">
        <f>F11+F12</f>
        <v>3</v>
      </c>
    </row>
    <row r="8" spans="1:12" s="186" customFormat="1" ht="93" customHeight="1" x14ac:dyDescent="0.25">
      <c r="A8" s="328"/>
      <c r="B8" s="328"/>
      <c r="C8" s="328" t="s">
        <v>263</v>
      </c>
      <c r="D8" s="194" t="s">
        <v>264</v>
      </c>
      <c r="E8" s="184">
        <v>0.5</v>
      </c>
      <c r="F8" s="184">
        <v>0.5</v>
      </c>
      <c r="G8" s="194" t="s">
        <v>265</v>
      </c>
      <c r="H8" s="257"/>
      <c r="I8" s="327"/>
      <c r="J8" s="99" t="s">
        <v>266</v>
      </c>
      <c r="K8" s="192">
        <f>E15+E13+E14</f>
        <v>3</v>
      </c>
      <c r="L8" s="192">
        <f>F15+F13+F14</f>
        <v>2.7</v>
      </c>
    </row>
    <row r="9" spans="1:12" s="186" customFormat="1" ht="72.75" customHeight="1" x14ac:dyDescent="0.25">
      <c r="A9" s="328"/>
      <c r="B9" s="328"/>
      <c r="C9" s="328"/>
      <c r="D9" s="195" t="s">
        <v>267</v>
      </c>
      <c r="E9" s="184">
        <v>0.5</v>
      </c>
      <c r="F9" s="184">
        <v>0.5</v>
      </c>
      <c r="G9" s="194" t="s">
        <v>268</v>
      </c>
      <c r="H9" s="257"/>
      <c r="I9" s="254" t="s">
        <v>269</v>
      </c>
      <c r="J9" s="99" t="s">
        <v>270</v>
      </c>
      <c r="K9" s="192">
        <f>E18+E16+E17</f>
        <v>5</v>
      </c>
      <c r="L9" s="192">
        <f>F18+F16+F17</f>
        <v>5</v>
      </c>
    </row>
    <row r="10" spans="1:12" s="186" customFormat="1" ht="97.5" customHeight="1" x14ac:dyDescent="0.25">
      <c r="A10" s="328"/>
      <c r="B10" s="328"/>
      <c r="C10" s="328"/>
      <c r="D10" s="195" t="s">
        <v>271</v>
      </c>
      <c r="E10" s="184">
        <v>0.5</v>
      </c>
      <c r="F10" s="184">
        <v>0.5</v>
      </c>
      <c r="G10" s="194" t="s">
        <v>272</v>
      </c>
      <c r="H10" s="257"/>
      <c r="I10" s="327" t="s">
        <v>273</v>
      </c>
      <c r="J10" s="99" t="s">
        <v>2</v>
      </c>
      <c r="K10" s="192">
        <f>E19</f>
        <v>4</v>
      </c>
      <c r="L10" s="192">
        <f>F19</f>
        <v>4</v>
      </c>
    </row>
    <row r="11" spans="1:12" s="186" customFormat="1" ht="49.5" customHeight="1" x14ac:dyDescent="0.25">
      <c r="A11" s="328"/>
      <c r="B11" s="328" t="s">
        <v>274</v>
      </c>
      <c r="C11" s="328" t="s">
        <v>275</v>
      </c>
      <c r="D11" s="194" t="s">
        <v>276</v>
      </c>
      <c r="E11" s="184">
        <v>2</v>
      </c>
      <c r="F11" s="184">
        <v>2</v>
      </c>
      <c r="G11" s="194" t="s">
        <v>277</v>
      </c>
      <c r="H11" s="257"/>
      <c r="I11" s="327"/>
      <c r="J11" s="99" t="s">
        <v>278</v>
      </c>
      <c r="K11" s="192">
        <f>E20</f>
        <v>4</v>
      </c>
      <c r="L11" s="192">
        <f>F20</f>
        <v>4</v>
      </c>
    </row>
    <row r="12" spans="1:12" s="186" customFormat="1" ht="73.5" customHeight="1" x14ac:dyDescent="0.25">
      <c r="A12" s="328"/>
      <c r="B12" s="328"/>
      <c r="C12" s="328"/>
      <c r="D12" s="195" t="s">
        <v>279</v>
      </c>
      <c r="E12" s="184">
        <v>1</v>
      </c>
      <c r="F12" s="184">
        <v>1</v>
      </c>
      <c r="G12" s="195" t="s">
        <v>280</v>
      </c>
      <c r="H12" s="257"/>
      <c r="I12" s="327"/>
      <c r="J12" s="99" t="s">
        <v>281</v>
      </c>
      <c r="K12" s="192">
        <f>E21+E22+E23+E24</f>
        <v>4</v>
      </c>
      <c r="L12" s="192">
        <f>F21+F22+F23+F24</f>
        <v>4</v>
      </c>
    </row>
    <row r="13" spans="1:12" s="186" customFormat="1" ht="83.25" customHeight="1" x14ac:dyDescent="0.25">
      <c r="A13" s="328"/>
      <c r="B13" s="328"/>
      <c r="C13" s="328" t="s">
        <v>282</v>
      </c>
      <c r="D13" s="193" t="s">
        <v>283</v>
      </c>
      <c r="E13" s="184">
        <v>1</v>
      </c>
      <c r="F13" s="184">
        <v>0.7</v>
      </c>
      <c r="G13" s="194" t="s">
        <v>284</v>
      </c>
      <c r="H13" s="4" t="s">
        <v>686</v>
      </c>
      <c r="I13" s="329" t="s">
        <v>285</v>
      </c>
      <c r="J13" s="161" t="s">
        <v>286</v>
      </c>
      <c r="K13" s="196">
        <f>E25+E26+E27</f>
        <v>3</v>
      </c>
      <c r="L13" s="196">
        <f>F25+F26+F27</f>
        <v>2</v>
      </c>
    </row>
    <row r="14" spans="1:12" s="186" customFormat="1" ht="63.75" customHeight="1" x14ac:dyDescent="0.25">
      <c r="A14" s="328"/>
      <c r="B14" s="328"/>
      <c r="C14" s="328"/>
      <c r="D14" s="197" t="s">
        <v>287</v>
      </c>
      <c r="E14" s="184">
        <v>1</v>
      </c>
      <c r="F14" s="184">
        <v>1</v>
      </c>
      <c r="G14" s="195" t="s">
        <v>288</v>
      </c>
      <c r="H14" s="257"/>
      <c r="I14" s="330"/>
      <c r="J14" s="99" t="s">
        <v>289</v>
      </c>
      <c r="K14" s="192">
        <f>E28+E29+E30+E31+E32</f>
        <v>5</v>
      </c>
      <c r="L14" s="192">
        <f>F28+F29+F30+F31+F32</f>
        <v>4</v>
      </c>
    </row>
    <row r="15" spans="1:12" s="186" customFormat="1" ht="109.5" customHeight="1" x14ac:dyDescent="0.25">
      <c r="A15" s="328"/>
      <c r="B15" s="328"/>
      <c r="C15" s="328"/>
      <c r="D15" s="197" t="s">
        <v>290</v>
      </c>
      <c r="E15" s="184">
        <v>1</v>
      </c>
      <c r="F15" s="184">
        <v>1</v>
      </c>
      <c r="G15" s="195" t="s">
        <v>291</v>
      </c>
      <c r="H15" s="257"/>
      <c r="I15" s="331"/>
      <c r="J15" s="99" t="s">
        <v>108</v>
      </c>
      <c r="K15" s="192">
        <f>E33+E34</f>
        <v>2</v>
      </c>
      <c r="L15" s="192">
        <f>F33+F34</f>
        <v>2</v>
      </c>
    </row>
    <row r="16" spans="1:12" s="186" customFormat="1" ht="45.75" customHeight="1" x14ac:dyDescent="0.25">
      <c r="A16" s="328"/>
      <c r="B16" s="328" t="s">
        <v>292</v>
      </c>
      <c r="C16" s="328" t="s">
        <v>293</v>
      </c>
      <c r="D16" s="193" t="s">
        <v>294</v>
      </c>
      <c r="E16" s="184">
        <v>2</v>
      </c>
      <c r="F16" s="184">
        <v>2</v>
      </c>
      <c r="G16" s="194" t="s">
        <v>295</v>
      </c>
      <c r="H16" s="257"/>
      <c r="I16" s="254" t="s">
        <v>296</v>
      </c>
      <c r="J16" s="99" t="s">
        <v>297</v>
      </c>
      <c r="K16" s="192">
        <f>E38+E39+E40</f>
        <v>12</v>
      </c>
      <c r="L16" s="192">
        <f>F38+F39+F40</f>
        <v>11.399999999999999</v>
      </c>
    </row>
    <row r="17" spans="1:12" s="186" customFormat="1" ht="98.25" customHeight="1" x14ac:dyDescent="0.25">
      <c r="A17" s="328"/>
      <c r="B17" s="328"/>
      <c r="C17" s="328"/>
      <c r="D17" s="197" t="s">
        <v>298</v>
      </c>
      <c r="E17" s="184">
        <v>2</v>
      </c>
      <c r="F17" s="184">
        <v>2</v>
      </c>
      <c r="G17" s="195" t="s">
        <v>299</v>
      </c>
      <c r="H17" s="257"/>
      <c r="I17" s="254" t="s">
        <v>300</v>
      </c>
      <c r="J17" s="99" t="s">
        <v>301</v>
      </c>
      <c r="K17" s="192" t="e">
        <f>E41+#REF!+#REF!</f>
        <v>#REF!</v>
      </c>
      <c r="L17" s="192" t="e">
        <f>F41+#REF!+#REF!</f>
        <v>#REF!</v>
      </c>
    </row>
    <row r="18" spans="1:12" s="186" customFormat="1" ht="61.5" customHeight="1" x14ac:dyDescent="0.25">
      <c r="A18" s="328"/>
      <c r="B18" s="328"/>
      <c r="C18" s="328"/>
      <c r="D18" s="197" t="s">
        <v>302</v>
      </c>
      <c r="E18" s="184">
        <v>1</v>
      </c>
      <c r="F18" s="184">
        <v>1</v>
      </c>
      <c r="G18" s="195" t="s">
        <v>303</v>
      </c>
      <c r="H18" s="257"/>
      <c r="I18" s="254" t="s">
        <v>304</v>
      </c>
      <c r="J18" s="99" t="s">
        <v>305</v>
      </c>
      <c r="K18" s="198" t="e">
        <f>E42+#REF!</f>
        <v>#REF!</v>
      </c>
      <c r="L18" s="198" t="e">
        <f>F42+#REF!</f>
        <v>#REF!</v>
      </c>
    </row>
    <row r="19" spans="1:12" s="186" customFormat="1" ht="88.5" customHeight="1" x14ac:dyDescent="0.25">
      <c r="A19" s="340" t="s">
        <v>306</v>
      </c>
      <c r="B19" s="340" t="s">
        <v>450</v>
      </c>
      <c r="C19" s="221" t="s">
        <v>451</v>
      </c>
      <c r="D19" s="197" t="s">
        <v>307</v>
      </c>
      <c r="E19" s="184">
        <v>4</v>
      </c>
      <c r="F19" s="184">
        <v>4</v>
      </c>
      <c r="G19" s="195" t="s">
        <v>308</v>
      </c>
      <c r="H19" s="257"/>
      <c r="I19" s="343" t="s">
        <v>309</v>
      </c>
      <c r="J19" s="345" t="s">
        <v>109</v>
      </c>
      <c r="K19" s="338">
        <f>E43</f>
        <v>5</v>
      </c>
      <c r="L19" s="338">
        <f>F43</f>
        <v>5</v>
      </c>
    </row>
    <row r="20" spans="1:12" s="186" customFormat="1" ht="93.75" customHeight="1" x14ac:dyDescent="0.25">
      <c r="A20" s="341"/>
      <c r="B20" s="341"/>
      <c r="C20" s="56" t="s">
        <v>452</v>
      </c>
      <c r="D20" s="193" t="s">
        <v>310</v>
      </c>
      <c r="E20" s="184">
        <v>4</v>
      </c>
      <c r="F20" s="184">
        <v>4</v>
      </c>
      <c r="G20" s="195" t="s">
        <v>311</v>
      </c>
      <c r="H20" s="257"/>
      <c r="I20" s="344"/>
      <c r="J20" s="346"/>
      <c r="K20" s="339"/>
      <c r="L20" s="339"/>
    </row>
    <row r="21" spans="1:12" s="186" customFormat="1" ht="129.6" x14ac:dyDescent="0.25">
      <c r="A21" s="341"/>
      <c r="B21" s="341"/>
      <c r="C21" s="328" t="s">
        <v>312</v>
      </c>
      <c r="D21" s="197" t="s">
        <v>313</v>
      </c>
      <c r="E21" s="184">
        <v>1</v>
      </c>
      <c r="F21" s="184">
        <v>1</v>
      </c>
      <c r="G21" s="199" t="s">
        <v>693</v>
      </c>
      <c r="H21" s="257"/>
      <c r="I21" s="327" t="s">
        <v>314</v>
      </c>
      <c r="J21" s="99" t="s">
        <v>315</v>
      </c>
      <c r="K21" s="200">
        <f>E44</f>
        <v>6</v>
      </c>
      <c r="L21" s="200">
        <f>F44</f>
        <v>6</v>
      </c>
    </row>
    <row r="22" spans="1:12" s="186" customFormat="1" ht="65.25" customHeight="1" x14ac:dyDescent="0.25">
      <c r="A22" s="341"/>
      <c r="B22" s="341"/>
      <c r="C22" s="336"/>
      <c r="D22" s="197" t="s">
        <v>316</v>
      </c>
      <c r="E22" s="184">
        <v>1</v>
      </c>
      <c r="F22" s="184">
        <v>1</v>
      </c>
      <c r="G22" s="195" t="s">
        <v>317</v>
      </c>
      <c r="H22" s="257"/>
      <c r="I22" s="327"/>
      <c r="J22" s="99" t="s">
        <v>3</v>
      </c>
      <c r="K22" s="200" t="e">
        <f>#REF!</f>
        <v>#REF!</v>
      </c>
      <c r="L22" s="200" t="e">
        <f>#REF!</f>
        <v>#REF!</v>
      </c>
    </row>
    <row r="23" spans="1:12" s="186" customFormat="1" ht="92.25" customHeight="1" x14ac:dyDescent="0.25">
      <c r="A23" s="341"/>
      <c r="B23" s="341"/>
      <c r="C23" s="336"/>
      <c r="D23" s="197" t="s">
        <v>318</v>
      </c>
      <c r="E23" s="184">
        <v>1</v>
      </c>
      <c r="F23" s="184">
        <v>1</v>
      </c>
      <c r="G23" s="195" t="s">
        <v>319</v>
      </c>
      <c r="H23" s="257"/>
      <c r="I23" s="327"/>
      <c r="J23" s="99" t="s">
        <v>320</v>
      </c>
      <c r="K23" s="200">
        <f>E45</f>
        <v>6</v>
      </c>
      <c r="L23" s="200">
        <f>F45</f>
        <v>6</v>
      </c>
    </row>
    <row r="24" spans="1:12" s="186" customFormat="1" ht="84" customHeight="1" x14ac:dyDescent="0.25">
      <c r="A24" s="341"/>
      <c r="B24" s="342"/>
      <c r="C24" s="336"/>
      <c r="D24" s="193" t="s">
        <v>321</v>
      </c>
      <c r="E24" s="184">
        <v>1</v>
      </c>
      <c r="F24" s="184">
        <v>1</v>
      </c>
      <c r="G24" s="195" t="s">
        <v>692</v>
      </c>
      <c r="H24" s="257"/>
      <c r="I24" s="327"/>
      <c r="J24" s="99" t="s">
        <v>322</v>
      </c>
      <c r="K24" s="200" t="e">
        <f>#REF!</f>
        <v>#REF!</v>
      </c>
      <c r="L24" s="200" t="e">
        <f>#REF!</f>
        <v>#REF!</v>
      </c>
    </row>
    <row r="25" spans="1:12" s="186" customFormat="1" ht="103.5" customHeight="1" x14ac:dyDescent="0.25">
      <c r="A25" s="341"/>
      <c r="B25" s="340" t="s">
        <v>323</v>
      </c>
      <c r="C25" s="328" t="s">
        <v>324</v>
      </c>
      <c r="D25" s="193" t="s">
        <v>325</v>
      </c>
      <c r="E25" s="184">
        <v>1</v>
      </c>
      <c r="F25" s="184">
        <v>1</v>
      </c>
      <c r="G25" s="195" t="s">
        <v>326</v>
      </c>
      <c r="H25" s="257"/>
      <c r="I25" s="255" t="s">
        <v>327</v>
      </c>
      <c r="J25" s="4" t="s">
        <v>328</v>
      </c>
      <c r="K25" s="198" t="e">
        <f>E46+#REF!</f>
        <v>#REF!</v>
      </c>
      <c r="L25" s="198" t="e">
        <f>F46+#REF!</f>
        <v>#REF!</v>
      </c>
    </row>
    <row r="26" spans="1:12" s="186" customFormat="1" ht="82.5" customHeight="1" x14ac:dyDescent="0.25">
      <c r="A26" s="341"/>
      <c r="B26" s="341"/>
      <c r="C26" s="328"/>
      <c r="D26" s="197" t="s">
        <v>329</v>
      </c>
      <c r="E26" s="184">
        <v>1</v>
      </c>
      <c r="F26" s="184">
        <v>1</v>
      </c>
      <c r="G26" s="195" t="s">
        <v>330</v>
      </c>
      <c r="H26" s="257"/>
      <c r="I26" s="256"/>
      <c r="J26" s="161"/>
      <c r="K26" s="201" t="e">
        <f>SUM(K4:K25)</f>
        <v>#REF!</v>
      </c>
      <c r="L26" s="201" t="e">
        <f>SUM(L4:L25)</f>
        <v>#REF!</v>
      </c>
    </row>
    <row r="27" spans="1:12" s="186" customFormat="1" ht="45.75" customHeight="1" x14ac:dyDescent="0.25">
      <c r="A27" s="341"/>
      <c r="B27" s="341"/>
      <c r="C27" s="328"/>
      <c r="D27" s="223" t="s">
        <v>679</v>
      </c>
      <c r="E27" s="184">
        <v>1</v>
      </c>
      <c r="F27" s="184">
        <v>0</v>
      </c>
      <c r="G27" s="195" t="s">
        <v>331</v>
      </c>
      <c r="H27" s="4" t="s">
        <v>680</v>
      </c>
    </row>
    <row r="28" spans="1:12" s="186" customFormat="1" ht="78.75" customHeight="1" x14ac:dyDescent="0.25">
      <c r="A28" s="341"/>
      <c r="B28" s="341"/>
      <c r="C28" s="340" t="s">
        <v>332</v>
      </c>
      <c r="D28" s="193" t="s">
        <v>333</v>
      </c>
      <c r="E28" s="184">
        <v>1</v>
      </c>
      <c r="F28" s="184">
        <v>1</v>
      </c>
      <c r="G28" s="195" t="s">
        <v>334</v>
      </c>
      <c r="H28" s="257"/>
    </row>
    <row r="29" spans="1:12" s="186" customFormat="1" ht="45.75" customHeight="1" x14ac:dyDescent="0.25">
      <c r="A29" s="341"/>
      <c r="B29" s="341"/>
      <c r="C29" s="341"/>
      <c r="D29" s="197" t="s">
        <v>335</v>
      </c>
      <c r="E29" s="184">
        <v>1</v>
      </c>
      <c r="F29" s="184">
        <v>1</v>
      </c>
      <c r="G29" s="195" t="s">
        <v>336</v>
      </c>
      <c r="H29" s="257"/>
    </row>
    <row r="30" spans="1:12" s="186" customFormat="1" ht="124.5" customHeight="1" x14ac:dyDescent="0.25">
      <c r="A30" s="341"/>
      <c r="B30" s="341"/>
      <c r="C30" s="341"/>
      <c r="D30" s="197" t="s">
        <v>337</v>
      </c>
      <c r="E30" s="184">
        <v>1</v>
      </c>
      <c r="F30" s="184">
        <v>1</v>
      </c>
      <c r="G30" s="195" t="s">
        <v>338</v>
      </c>
      <c r="H30" s="257"/>
    </row>
    <row r="31" spans="1:12" s="186" customFormat="1" ht="102.75" customHeight="1" x14ac:dyDescent="0.25">
      <c r="A31" s="341"/>
      <c r="B31" s="341"/>
      <c r="C31" s="341"/>
      <c r="D31" s="197" t="s">
        <v>339</v>
      </c>
      <c r="E31" s="184">
        <v>1</v>
      </c>
      <c r="F31" s="184">
        <v>1</v>
      </c>
      <c r="G31" s="195" t="s">
        <v>340</v>
      </c>
      <c r="H31" s="257"/>
    </row>
    <row r="32" spans="1:12" s="186" customFormat="1" ht="110.25" customHeight="1" x14ac:dyDescent="0.25">
      <c r="A32" s="341"/>
      <c r="B32" s="341"/>
      <c r="C32" s="341"/>
      <c r="D32" s="223" t="s">
        <v>678</v>
      </c>
      <c r="E32" s="184">
        <v>1</v>
      </c>
      <c r="F32" s="184">
        <v>0</v>
      </c>
      <c r="G32" s="195" t="s">
        <v>341</v>
      </c>
      <c r="H32" s="4" t="s">
        <v>691</v>
      </c>
    </row>
    <row r="33" spans="1:8" s="186" customFormat="1" ht="60" customHeight="1" x14ac:dyDescent="0.25">
      <c r="A33" s="341"/>
      <c r="B33" s="341"/>
      <c r="C33" s="340" t="s">
        <v>342</v>
      </c>
      <c r="D33" s="197" t="s">
        <v>343</v>
      </c>
      <c r="E33" s="184">
        <v>1</v>
      </c>
      <c r="F33" s="184">
        <v>1</v>
      </c>
      <c r="G33" s="195" t="s">
        <v>344</v>
      </c>
      <c r="H33" s="257"/>
    </row>
    <row r="34" spans="1:8" s="186" customFormat="1" ht="45.75" customHeight="1" x14ac:dyDescent="0.25">
      <c r="A34" s="341"/>
      <c r="B34" s="352"/>
      <c r="C34" s="352"/>
      <c r="D34" s="197" t="s">
        <v>345</v>
      </c>
      <c r="E34" s="184">
        <v>1</v>
      </c>
      <c r="F34" s="184">
        <v>1</v>
      </c>
      <c r="G34" s="195" t="s">
        <v>344</v>
      </c>
      <c r="H34" s="257"/>
    </row>
    <row r="35" spans="1:8" s="186" customFormat="1" ht="45.75" customHeight="1" x14ac:dyDescent="0.25">
      <c r="A35" s="341"/>
      <c r="B35" s="350" t="s">
        <v>454</v>
      </c>
      <c r="C35" s="222" t="s">
        <v>453</v>
      </c>
      <c r="D35" s="223" t="s">
        <v>459</v>
      </c>
      <c r="E35" s="184">
        <v>1</v>
      </c>
      <c r="F35" s="184">
        <v>1</v>
      </c>
      <c r="G35" s="224" t="s">
        <v>463</v>
      </c>
      <c r="H35" s="257"/>
    </row>
    <row r="36" spans="1:8" s="186" customFormat="1" ht="45.75" customHeight="1" x14ac:dyDescent="0.25">
      <c r="A36" s="341"/>
      <c r="B36" s="354"/>
      <c r="C36" s="350" t="s">
        <v>455</v>
      </c>
      <c r="D36" s="223" t="s">
        <v>460</v>
      </c>
      <c r="E36" s="184">
        <v>1</v>
      </c>
      <c r="F36" s="184">
        <v>0.7</v>
      </c>
      <c r="G36" s="224" t="s">
        <v>464</v>
      </c>
      <c r="H36" s="333" t="s">
        <v>694</v>
      </c>
    </row>
    <row r="37" spans="1:8" s="186" customFormat="1" ht="45.75" customHeight="1" x14ac:dyDescent="0.25">
      <c r="A37" s="352"/>
      <c r="B37" s="351"/>
      <c r="C37" s="351"/>
      <c r="D37" s="223" t="s">
        <v>461</v>
      </c>
      <c r="E37" s="184">
        <v>1</v>
      </c>
      <c r="F37" s="184">
        <v>0.7</v>
      </c>
      <c r="G37" s="224" t="s">
        <v>462</v>
      </c>
      <c r="H37" s="335"/>
    </row>
    <row r="38" spans="1:8" s="186" customFormat="1" ht="43.5" customHeight="1" x14ac:dyDescent="0.25">
      <c r="A38" s="328" t="s">
        <v>346</v>
      </c>
      <c r="B38" s="328" t="s">
        <v>347</v>
      </c>
      <c r="C38" s="337" t="s">
        <v>348</v>
      </c>
      <c r="D38" s="243" t="s">
        <v>605</v>
      </c>
      <c r="E38" s="184">
        <v>4</v>
      </c>
      <c r="F38" s="184">
        <v>3.8</v>
      </c>
      <c r="G38" s="347" t="s">
        <v>349</v>
      </c>
      <c r="H38" s="333" t="s">
        <v>687</v>
      </c>
    </row>
    <row r="39" spans="1:8" s="186" customFormat="1" ht="50.25" customHeight="1" x14ac:dyDescent="0.25">
      <c r="A39" s="328"/>
      <c r="B39" s="336"/>
      <c r="C39" s="337"/>
      <c r="D39" s="243" t="s">
        <v>603</v>
      </c>
      <c r="E39" s="184">
        <v>4</v>
      </c>
      <c r="F39" s="184">
        <v>3.8</v>
      </c>
      <c r="G39" s="348"/>
      <c r="H39" s="334"/>
    </row>
    <row r="40" spans="1:8" s="186" customFormat="1" ht="93" customHeight="1" x14ac:dyDescent="0.25">
      <c r="A40" s="328"/>
      <c r="B40" s="336"/>
      <c r="C40" s="337"/>
      <c r="D40" s="243" t="s">
        <v>604</v>
      </c>
      <c r="E40" s="184">
        <v>4</v>
      </c>
      <c r="F40" s="184">
        <v>3.8</v>
      </c>
      <c r="G40" s="349"/>
      <c r="H40" s="335"/>
    </row>
    <row r="41" spans="1:8" s="186" customFormat="1" ht="153.75" customHeight="1" x14ac:dyDescent="0.25">
      <c r="A41" s="353" t="str">
        <f>A38</f>
        <v>产出
（45分）</v>
      </c>
      <c r="B41" s="183" t="s">
        <v>350</v>
      </c>
      <c r="C41" s="184" t="s">
        <v>351</v>
      </c>
      <c r="D41" s="243" t="s">
        <v>601</v>
      </c>
      <c r="E41" s="184">
        <v>16</v>
      </c>
      <c r="F41" s="184">
        <v>16</v>
      </c>
      <c r="G41" s="225" t="s">
        <v>352</v>
      </c>
      <c r="H41" s="257"/>
    </row>
    <row r="42" spans="1:8" s="186" customFormat="1" ht="138" customHeight="1" x14ac:dyDescent="0.25">
      <c r="A42" s="353"/>
      <c r="B42" s="183" t="s">
        <v>353</v>
      </c>
      <c r="C42" s="183" t="s">
        <v>354</v>
      </c>
      <c r="D42" s="243" t="s">
        <v>602</v>
      </c>
      <c r="E42" s="183">
        <v>12</v>
      </c>
      <c r="F42" s="184">
        <v>12</v>
      </c>
      <c r="G42" s="435" t="s">
        <v>697</v>
      </c>
      <c r="H42" s="257"/>
    </row>
    <row r="43" spans="1:8" s="186" customFormat="1" ht="144" x14ac:dyDescent="0.25">
      <c r="A43" s="353"/>
      <c r="B43" s="183" t="s">
        <v>355</v>
      </c>
      <c r="C43" s="184" t="s">
        <v>356</v>
      </c>
      <c r="D43" s="197" t="s">
        <v>357</v>
      </c>
      <c r="E43" s="184">
        <v>5</v>
      </c>
      <c r="F43" s="184">
        <v>5</v>
      </c>
      <c r="G43" s="195" t="s">
        <v>358</v>
      </c>
      <c r="H43" s="257"/>
    </row>
    <row r="44" spans="1:8" s="186" customFormat="1" ht="45.75" customHeight="1" x14ac:dyDescent="0.25">
      <c r="A44" s="340" t="s">
        <v>359</v>
      </c>
      <c r="B44" s="336" t="s">
        <v>360</v>
      </c>
      <c r="C44" s="249" t="s">
        <v>597</v>
      </c>
      <c r="D44" s="223" t="s">
        <v>598</v>
      </c>
      <c r="E44" s="202">
        <v>6</v>
      </c>
      <c r="F44" s="184">
        <v>6</v>
      </c>
      <c r="G44" s="242" t="str">
        <f>G45</f>
        <v>完成6分，部分完成按完成程度得分，未完成0分。</v>
      </c>
      <c r="H44" s="257"/>
    </row>
    <row r="45" spans="1:8" s="186" customFormat="1" ht="45.75" customHeight="1" x14ac:dyDescent="0.25">
      <c r="A45" s="341"/>
      <c r="B45" s="336"/>
      <c r="C45" s="202" t="s">
        <v>675</v>
      </c>
      <c r="D45" s="242" t="s">
        <v>599</v>
      </c>
      <c r="E45" s="184">
        <v>6</v>
      </c>
      <c r="F45" s="184">
        <v>6</v>
      </c>
      <c r="G45" s="195" t="s">
        <v>600</v>
      </c>
      <c r="H45" s="257"/>
    </row>
    <row r="46" spans="1:8" s="186" customFormat="1" ht="45.75" customHeight="1" x14ac:dyDescent="0.25">
      <c r="A46" s="341"/>
      <c r="B46" s="184" t="s">
        <v>361</v>
      </c>
      <c r="C46" s="184" t="s">
        <v>361</v>
      </c>
      <c r="D46" s="197" t="s">
        <v>362</v>
      </c>
      <c r="E46" s="184">
        <v>3</v>
      </c>
      <c r="F46" s="184">
        <v>3</v>
      </c>
      <c r="G46" s="225" t="s">
        <v>363</v>
      </c>
      <c r="H46" s="257"/>
    </row>
    <row r="47" spans="1:8" s="186" customFormat="1" ht="27.75" customHeight="1" x14ac:dyDescent="0.25">
      <c r="A47" s="184" t="s">
        <v>364</v>
      </c>
      <c r="B47" s="184" t="s">
        <v>365</v>
      </c>
      <c r="C47" s="184" t="s">
        <v>365</v>
      </c>
      <c r="D47" s="195"/>
      <c r="E47" s="184">
        <f>SUM(E4:E46)</f>
        <v>100</v>
      </c>
      <c r="F47" s="266">
        <f>SUM(F4:F46)</f>
        <v>96.5</v>
      </c>
      <c r="G47" s="195"/>
      <c r="H47" s="257"/>
    </row>
    <row r="48" spans="1:8" s="204" customFormat="1" ht="45.75" customHeight="1" x14ac:dyDescent="0.25">
      <c r="A48" s="326" t="s">
        <v>366</v>
      </c>
      <c r="B48" s="326"/>
      <c r="C48" s="203"/>
      <c r="D48" s="203"/>
      <c r="E48" s="203"/>
      <c r="F48" s="203"/>
      <c r="G48" s="203"/>
    </row>
  </sheetData>
  <mergeCells count="37">
    <mergeCell ref="C33:C34"/>
    <mergeCell ref="A38:A40"/>
    <mergeCell ref="A41:A43"/>
    <mergeCell ref="A44:A46"/>
    <mergeCell ref="B44:B45"/>
    <mergeCell ref="A19:A37"/>
    <mergeCell ref="B35:B37"/>
    <mergeCell ref="H38:H40"/>
    <mergeCell ref="B38:B40"/>
    <mergeCell ref="C38:C40"/>
    <mergeCell ref="L19:L20"/>
    <mergeCell ref="C21:C24"/>
    <mergeCell ref="I21:I24"/>
    <mergeCell ref="B19:B24"/>
    <mergeCell ref="I19:I20"/>
    <mergeCell ref="J19:J20"/>
    <mergeCell ref="K19:K20"/>
    <mergeCell ref="H36:H37"/>
    <mergeCell ref="G38:G40"/>
    <mergeCell ref="C36:C37"/>
    <mergeCell ref="B25:B34"/>
    <mergeCell ref="C25:C27"/>
    <mergeCell ref="C28:C32"/>
    <mergeCell ref="A2:H2"/>
    <mergeCell ref="A4:A18"/>
    <mergeCell ref="B4:B10"/>
    <mergeCell ref="C4:C7"/>
    <mergeCell ref="B16:B18"/>
    <mergeCell ref="C16:C18"/>
    <mergeCell ref="I4:I5"/>
    <mergeCell ref="I7:I8"/>
    <mergeCell ref="C8:C10"/>
    <mergeCell ref="I10:I12"/>
    <mergeCell ref="B11:B15"/>
    <mergeCell ref="C11:C12"/>
    <mergeCell ref="I13:I15"/>
    <mergeCell ref="C13:C1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26" sqref="C26"/>
    </sheetView>
  </sheetViews>
  <sheetFormatPr defaultColWidth="8.6640625" defaultRowHeight="15.6" x14ac:dyDescent="0.25"/>
  <cols>
    <col min="1" max="1" width="7.21875" style="10" customWidth="1"/>
    <col min="2" max="2" width="10.77734375" style="10" customWidth="1"/>
    <col min="3" max="3" width="19.109375" style="25" customWidth="1"/>
    <col min="4" max="4" width="10.109375" style="24" customWidth="1"/>
    <col min="5" max="5" width="18.44140625" style="25" customWidth="1"/>
    <col min="6" max="6" width="12" style="24" customWidth="1"/>
    <col min="7" max="7" width="11.109375" style="24" customWidth="1"/>
    <col min="8" max="8" width="20.109375" style="25" customWidth="1"/>
    <col min="9" max="9" width="9.88671875" style="24" customWidth="1"/>
    <col min="10" max="10" width="11" style="24" customWidth="1"/>
    <col min="11" max="11" width="14" style="10" customWidth="1"/>
    <col min="12" max="16384" width="8.6640625" style="10"/>
  </cols>
  <sheetData>
    <row r="1" spans="1:11" ht="23.25" customHeight="1" x14ac:dyDescent="0.25">
      <c r="A1" s="6" t="s">
        <v>17</v>
      </c>
      <c r="B1" s="7"/>
      <c r="C1" s="8"/>
      <c r="D1" s="9"/>
      <c r="E1" s="8"/>
      <c r="F1" s="9"/>
      <c r="G1" s="9"/>
      <c r="H1" s="8"/>
      <c r="I1" s="9"/>
      <c r="J1" s="9"/>
    </row>
    <row r="2" spans="1:11" ht="34.5" customHeight="1" x14ac:dyDescent="0.25">
      <c r="A2" s="362" t="s">
        <v>456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s="12" customFormat="1" ht="30.75" customHeight="1" x14ac:dyDescent="0.25">
      <c r="A3" s="11" t="s">
        <v>222</v>
      </c>
      <c r="C3" s="11"/>
      <c r="D3" s="13"/>
      <c r="E3" s="363" t="s">
        <v>132</v>
      </c>
      <c r="F3" s="363"/>
      <c r="G3" s="363"/>
      <c r="H3" s="363"/>
      <c r="I3" s="363" t="s">
        <v>4</v>
      </c>
      <c r="J3" s="363"/>
      <c r="K3" s="363"/>
    </row>
    <row r="4" spans="1:11" s="12" customFormat="1" ht="24" customHeight="1" x14ac:dyDescent="0.25">
      <c r="A4" s="357" t="s">
        <v>5</v>
      </c>
      <c r="B4" s="357" t="s">
        <v>6</v>
      </c>
      <c r="C4" s="359" t="s">
        <v>7</v>
      </c>
      <c r="D4" s="359"/>
      <c r="E4" s="360" t="s">
        <v>8</v>
      </c>
      <c r="F4" s="364"/>
      <c r="G4" s="364"/>
      <c r="H4" s="359" t="s">
        <v>9</v>
      </c>
      <c r="I4" s="359"/>
      <c r="J4" s="359"/>
      <c r="K4" s="365" t="s">
        <v>10</v>
      </c>
    </row>
    <row r="5" spans="1:11" s="12" customFormat="1" ht="30.9" customHeight="1" x14ac:dyDescent="0.25">
      <c r="A5" s="357"/>
      <c r="B5" s="357"/>
      <c r="C5" s="14" t="s">
        <v>11</v>
      </c>
      <c r="D5" s="15" t="s">
        <v>12</v>
      </c>
      <c r="E5" s="14" t="s">
        <v>11</v>
      </c>
      <c r="F5" s="15" t="s">
        <v>12</v>
      </c>
      <c r="G5" s="15" t="s">
        <v>66</v>
      </c>
      <c r="H5" s="14" t="s">
        <v>11</v>
      </c>
      <c r="I5" s="15" t="s">
        <v>12</v>
      </c>
      <c r="J5" s="15" t="s">
        <v>67</v>
      </c>
      <c r="K5" s="366"/>
    </row>
    <row r="6" spans="1:11" ht="45.75" hidden="1" customHeight="1" x14ac:dyDescent="0.25">
      <c r="A6" s="29">
        <v>1</v>
      </c>
      <c r="B6" s="35" t="s">
        <v>14</v>
      </c>
      <c r="C6" s="17"/>
      <c r="D6" s="18">
        <f>C6/C10</f>
        <v>0</v>
      </c>
      <c r="E6" s="17"/>
      <c r="F6" s="18">
        <f>E6/E10</f>
        <v>0</v>
      </c>
      <c r="G6" s="18" t="e">
        <f>E6/C6</f>
        <v>#DIV/0!</v>
      </c>
      <c r="H6" s="17"/>
      <c r="I6" s="18">
        <f>H6/H10</f>
        <v>0</v>
      </c>
      <c r="J6" s="18" t="e">
        <f>H6/C6</f>
        <v>#DIV/0!</v>
      </c>
      <c r="K6" s="19"/>
    </row>
    <row r="7" spans="1:11" ht="45.75" hidden="1" customHeight="1" x14ac:dyDescent="0.25">
      <c r="A7" s="29">
        <v>2</v>
      </c>
      <c r="B7" s="35" t="s">
        <v>16</v>
      </c>
      <c r="C7" s="17"/>
      <c r="D7" s="18">
        <f>C7/C10</f>
        <v>0</v>
      </c>
      <c r="E7" s="17"/>
      <c r="F7" s="18">
        <f>E7/E10</f>
        <v>0</v>
      </c>
      <c r="G7" s="18" t="e">
        <f>E7/C7</f>
        <v>#DIV/0!</v>
      </c>
      <c r="H7" s="17"/>
      <c r="I7" s="18">
        <f>H7/H10</f>
        <v>0</v>
      </c>
      <c r="J7" s="18" t="e">
        <f t="shared" ref="J7:J8" si="0">H7/C7</f>
        <v>#DIV/0!</v>
      </c>
      <c r="K7" s="19"/>
    </row>
    <row r="8" spans="1:11" ht="45.75" customHeight="1" x14ac:dyDescent="0.25">
      <c r="A8" s="29">
        <v>1</v>
      </c>
      <c r="B8" s="29" t="s">
        <v>681</v>
      </c>
      <c r="C8" s="20">
        <v>3000</v>
      </c>
      <c r="D8" s="18">
        <f>C8/C10</f>
        <v>1</v>
      </c>
      <c r="E8" s="20">
        <v>3000</v>
      </c>
      <c r="F8" s="18">
        <f>E8/E10</f>
        <v>1</v>
      </c>
      <c r="G8" s="18">
        <f>E8/C8</f>
        <v>1</v>
      </c>
      <c r="H8" s="20">
        <v>3000</v>
      </c>
      <c r="I8" s="18">
        <f>H8/H10</f>
        <v>1</v>
      </c>
      <c r="J8" s="18">
        <f t="shared" si="0"/>
        <v>1</v>
      </c>
      <c r="K8" s="19"/>
    </row>
    <row r="9" spans="1:11" ht="45.75" customHeight="1" x14ac:dyDescent="0.25">
      <c r="A9" s="29">
        <v>2</v>
      </c>
      <c r="B9" s="29" t="s">
        <v>682</v>
      </c>
      <c r="C9" s="20"/>
      <c r="D9" s="18">
        <f>C9/C10</f>
        <v>0</v>
      </c>
      <c r="E9" s="20"/>
      <c r="F9" s="18"/>
      <c r="G9" s="18"/>
      <c r="H9" s="20"/>
      <c r="I9" s="18"/>
      <c r="J9" s="18"/>
      <c r="K9" s="19"/>
    </row>
    <row r="10" spans="1:11" s="12" customFormat="1" ht="27" customHeight="1" x14ac:dyDescent="0.25">
      <c r="A10" s="357" t="s">
        <v>15</v>
      </c>
      <c r="B10" s="357"/>
      <c r="C10" s="21">
        <f t="shared" ref="C10:I10" si="1">SUM(C6:C9)</f>
        <v>3000</v>
      </c>
      <c r="D10" s="22">
        <f t="shared" si="1"/>
        <v>1</v>
      </c>
      <c r="E10" s="21">
        <f t="shared" si="1"/>
        <v>3000</v>
      </c>
      <c r="F10" s="22">
        <f t="shared" si="1"/>
        <v>1</v>
      </c>
      <c r="G10" s="22">
        <f>E10/C10</f>
        <v>1</v>
      </c>
      <c r="H10" s="21">
        <f t="shared" si="1"/>
        <v>3000</v>
      </c>
      <c r="I10" s="22">
        <f t="shared" si="1"/>
        <v>1</v>
      </c>
      <c r="J10" s="22">
        <f>H10/C10</f>
        <v>1</v>
      </c>
      <c r="K10" s="23"/>
    </row>
    <row r="11" spans="1:11" x14ac:dyDescent="0.25">
      <c r="C11" s="9"/>
    </row>
    <row r="13" spans="1:11" hidden="1" x14ac:dyDescent="0.25">
      <c r="A13" s="358"/>
      <c r="B13" s="358"/>
      <c r="C13" s="358"/>
      <c r="D13" s="358"/>
      <c r="E13" s="358"/>
      <c r="F13" s="358"/>
      <c r="G13" s="358"/>
      <c r="H13" s="358"/>
      <c r="I13" s="358"/>
      <c r="J13" s="358"/>
    </row>
    <row r="14" spans="1:11" hidden="1" x14ac:dyDescent="0.25">
      <c r="A14" s="26"/>
      <c r="B14" s="26"/>
      <c r="C14" s="27"/>
      <c r="D14" s="28"/>
      <c r="E14" s="27"/>
      <c r="F14" s="28"/>
      <c r="G14" s="28"/>
      <c r="H14" s="27"/>
      <c r="I14" s="28"/>
      <c r="J14" s="28"/>
    </row>
    <row r="15" spans="1:11" hidden="1" x14ac:dyDescent="0.25">
      <c r="A15" s="357"/>
      <c r="B15" s="357"/>
      <c r="C15" s="359"/>
      <c r="D15" s="359"/>
      <c r="E15" s="359"/>
      <c r="F15" s="359"/>
      <c r="G15" s="359"/>
      <c r="H15" s="359"/>
      <c r="I15" s="359"/>
      <c r="J15" s="359"/>
    </row>
    <row r="16" spans="1:11" hidden="1" x14ac:dyDescent="0.25">
      <c r="A16" s="357"/>
      <c r="B16" s="357"/>
      <c r="C16" s="359"/>
      <c r="D16" s="359"/>
      <c r="E16" s="359"/>
      <c r="F16" s="359"/>
      <c r="G16" s="14"/>
      <c r="H16" s="360"/>
      <c r="I16" s="361"/>
      <c r="J16" s="14"/>
    </row>
    <row r="17" spans="1:10" hidden="1" x14ac:dyDescent="0.25">
      <c r="A17" s="357"/>
      <c r="B17" s="357"/>
      <c r="C17" s="14"/>
      <c r="D17" s="15"/>
      <c r="E17" s="14"/>
      <c r="F17" s="15"/>
      <c r="G17" s="15"/>
      <c r="H17" s="14"/>
      <c r="I17" s="15"/>
      <c r="J17" s="15"/>
    </row>
    <row r="18" spans="1:10" hidden="1" x14ac:dyDescent="0.25">
      <c r="A18" s="29"/>
      <c r="B18" s="29"/>
      <c r="C18" s="20"/>
      <c r="D18" s="30"/>
      <c r="E18" s="20"/>
      <c r="F18" s="30"/>
      <c r="G18" s="30"/>
      <c r="H18" s="20"/>
      <c r="I18" s="30"/>
      <c r="J18" s="30"/>
    </row>
    <row r="19" spans="1:10" hidden="1" x14ac:dyDescent="0.25">
      <c r="A19" s="29"/>
      <c r="B19" s="29"/>
      <c r="C19" s="20"/>
      <c r="D19" s="30"/>
      <c r="E19" s="20"/>
      <c r="F19" s="30"/>
      <c r="G19" s="30"/>
      <c r="H19" s="20"/>
      <c r="I19" s="30"/>
      <c r="J19" s="30"/>
    </row>
    <row r="20" spans="1:10" hidden="1" x14ac:dyDescent="0.25">
      <c r="A20" s="29"/>
      <c r="B20" s="29"/>
      <c r="C20" s="20"/>
      <c r="D20" s="30"/>
      <c r="E20" s="20"/>
      <c r="F20" s="30"/>
      <c r="G20" s="30"/>
      <c r="H20" s="20"/>
      <c r="I20" s="30"/>
      <c r="J20" s="30"/>
    </row>
    <row r="21" spans="1:10" s="12" customFormat="1" hidden="1" x14ac:dyDescent="0.25">
      <c r="A21" s="355"/>
      <c r="B21" s="356"/>
      <c r="C21" s="31"/>
      <c r="D21" s="32"/>
      <c r="E21" s="33"/>
      <c r="F21" s="32"/>
      <c r="G21" s="34"/>
      <c r="H21" s="33"/>
      <c r="I21" s="32"/>
      <c r="J21" s="32"/>
    </row>
  </sheetData>
  <mergeCells count="18">
    <mergeCell ref="A2:K2"/>
    <mergeCell ref="E3:H3"/>
    <mergeCell ref="I3:K3"/>
    <mergeCell ref="A4:A5"/>
    <mergeCell ref="B4:B5"/>
    <mergeCell ref="C4:D4"/>
    <mergeCell ref="E4:G4"/>
    <mergeCell ref="H4:J4"/>
    <mergeCell ref="K4:K5"/>
    <mergeCell ref="A21:B21"/>
    <mergeCell ref="A10:B10"/>
    <mergeCell ref="A13:J13"/>
    <mergeCell ref="A15:A17"/>
    <mergeCell ref="B15:B17"/>
    <mergeCell ref="C15:J15"/>
    <mergeCell ref="C16:D16"/>
    <mergeCell ref="E16:F16"/>
    <mergeCell ref="H16:I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C39" activeCellId="2" sqref="C19 C38 C39"/>
    </sheetView>
  </sheetViews>
  <sheetFormatPr defaultColWidth="8.6640625" defaultRowHeight="15.6" x14ac:dyDescent="0.25"/>
  <cols>
    <col min="1" max="1" width="6.88671875" style="45" customWidth="1"/>
    <col min="2" max="2" width="38.88671875" style="7" customWidth="1"/>
    <col min="3" max="3" width="19.44140625" style="25" bestFit="1" customWidth="1"/>
    <col min="4" max="4" width="14.21875" style="10" customWidth="1"/>
    <col min="5" max="5" width="19.44140625" style="10" bestFit="1" customWidth="1"/>
    <col min="6" max="6" width="14.109375" style="10" customWidth="1"/>
    <col min="7" max="7" width="19.44140625" style="10" bestFit="1" customWidth="1"/>
    <col min="8" max="8" width="12.33203125" style="10" customWidth="1"/>
    <col min="9" max="16384" width="8.6640625" style="10"/>
  </cols>
  <sheetData>
    <row r="1" spans="1:9" x14ac:dyDescent="0.25">
      <c r="A1" s="42" t="s">
        <v>61</v>
      </c>
    </row>
    <row r="2" spans="1:9" ht="25.5" customHeight="1" x14ac:dyDescent="0.25">
      <c r="A2" s="362" t="s">
        <v>457</v>
      </c>
      <c r="B2" s="362"/>
      <c r="C2" s="362"/>
      <c r="D2" s="362"/>
      <c r="E2" s="362"/>
      <c r="F2" s="362"/>
      <c r="G2" s="362"/>
      <c r="H2" s="362"/>
      <c r="I2" s="72"/>
    </row>
    <row r="3" spans="1:9" ht="35.25" customHeight="1" x14ac:dyDescent="0.25">
      <c r="A3" s="11" t="s">
        <v>222</v>
      </c>
      <c r="B3" s="162"/>
      <c r="C3" s="37"/>
      <c r="D3" s="370" t="s">
        <v>132</v>
      </c>
      <c r="E3" s="370"/>
      <c r="F3" s="370"/>
      <c r="G3" s="368" t="s">
        <v>62</v>
      </c>
      <c r="H3" s="368"/>
    </row>
    <row r="4" spans="1:9" x14ac:dyDescent="0.25">
      <c r="A4" s="369" t="s">
        <v>5</v>
      </c>
      <c r="B4" s="357" t="s">
        <v>33</v>
      </c>
      <c r="C4" s="357" t="s">
        <v>528</v>
      </c>
      <c r="D4" s="357"/>
      <c r="E4" s="369" t="s">
        <v>65</v>
      </c>
      <c r="F4" s="369"/>
      <c r="G4" s="369" t="s">
        <v>63</v>
      </c>
      <c r="H4" s="369"/>
    </row>
    <row r="5" spans="1:9" ht="15" customHeight="1" x14ac:dyDescent="0.25">
      <c r="A5" s="369"/>
      <c r="B5" s="357"/>
      <c r="C5" s="14" t="s">
        <v>11</v>
      </c>
      <c r="D5" s="16" t="s">
        <v>12</v>
      </c>
      <c r="E5" s="16" t="s">
        <v>11</v>
      </c>
      <c r="F5" s="16" t="s">
        <v>87</v>
      </c>
      <c r="G5" s="16" t="s">
        <v>11</v>
      </c>
      <c r="H5" s="16" t="s">
        <v>88</v>
      </c>
    </row>
    <row r="6" spans="1:9" ht="15" customHeight="1" x14ac:dyDescent="0.25">
      <c r="A6" s="53" t="s">
        <v>68</v>
      </c>
      <c r="B6" s="101" t="s">
        <v>43</v>
      </c>
      <c r="C6" s="14">
        <f>C7+C20+C40+C48+C59</f>
        <v>27989985</v>
      </c>
      <c r="D6" s="22">
        <f>C6/C64</f>
        <v>0.93299949999999998</v>
      </c>
      <c r="E6" s="14">
        <f>E7+E20+E40+E48+E59</f>
        <v>27989985</v>
      </c>
      <c r="F6" s="166">
        <f>E6/C6</f>
        <v>1</v>
      </c>
      <c r="G6" s="14">
        <f>G7+G20+G40+G48+G59</f>
        <v>27989985</v>
      </c>
      <c r="H6" s="166">
        <f>G6/C6</f>
        <v>1</v>
      </c>
    </row>
    <row r="7" spans="1:9" ht="28.8" x14ac:dyDescent="0.25">
      <c r="A7" s="73" t="s">
        <v>71</v>
      </c>
      <c r="B7" s="39" t="s">
        <v>484</v>
      </c>
      <c r="C7" s="21">
        <f>SUM(C8:C19)</f>
        <v>8201688.7000000002</v>
      </c>
      <c r="D7" s="22">
        <f>C7/C64</f>
        <v>0.27338962333333333</v>
      </c>
      <c r="E7" s="21">
        <f>SUM(E8:E19)</f>
        <v>8201688.7000000002</v>
      </c>
      <c r="F7" s="166">
        <f>E7/C7</f>
        <v>1</v>
      </c>
      <c r="G7" s="21">
        <f>SUM(G8:G19)</f>
        <v>8201688.7000000002</v>
      </c>
      <c r="H7" s="166">
        <f>G7/C7</f>
        <v>1</v>
      </c>
    </row>
    <row r="8" spans="1:9" ht="20.25" customHeight="1" x14ac:dyDescent="0.25">
      <c r="A8" s="75" t="s">
        <v>75</v>
      </c>
      <c r="B8" s="40" t="s">
        <v>121</v>
      </c>
      <c r="C8" s="163">
        <v>733380.1</v>
      </c>
      <c r="D8" s="16"/>
      <c r="E8" s="163">
        <v>733380.1</v>
      </c>
      <c r="F8" s="16"/>
      <c r="G8" s="20">
        <v>733380.1</v>
      </c>
      <c r="H8" s="19"/>
    </row>
    <row r="9" spans="1:9" ht="20.25" customHeight="1" x14ac:dyDescent="0.25">
      <c r="A9" s="75" t="s">
        <v>76</v>
      </c>
      <c r="B9" s="40" t="s">
        <v>122</v>
      </c>
      <c r="C9" s="163">
        <v>83889.17</v>
      </c>
      <c r="D9" s="16"/>
      <c r="E9" s="163">
        <v>83889.17</v>
      </c>
      <c r="F9" s="16"/>
      <c r="G9" s="20">
        <v>83889.17</v>
      </c>
      <c r="H9" s="19"/>
    </row>
    <row r="10" spans="1:9" ht="21.75" customHeight="1" x14ac:dyDescent="0.25">
      <c r="A10" s="75" t="s">
        <v>77</v>
      </c>
      <c r="B10" s="40" t="s">
        <v>123</v>
      </c>
      <c r="C10" s="164">
        <v>80829.850000000006</v>
      </c>
      <c r="D10" s="16"/>
      <c r="E10" s="164">
        <v>80829.850000000006</v>
      </c>
      <c r="F10" s="16"/>
      <c r="G10" s="20">
        <v>80829.850000000006</v>
      </c>
      <c r="H10" s="19"/>
    </row>
    <row r="11" spans="1:9" ht="18" customHeight="1" x14ac:dyDescent="0.25">
      <c r="A11" s="75" t="s">
        <v>78</v>
      </c>
      <c r="B11" s="40" t="s">
        <v>660</v>
      </c>
      <c r="C11" s="164">
        <v>174461.28000000003</v>
      </c>
      <c r="D11" s="16"/>
      <c r="E11" s="164">
        <v>174461.28000000003</v>
      </c>
      <c r="F11" s="16"/>
      <c r="G11" s="20">
        <v>174461.28000000003</v>
      </c>
      <c r="H11" s="19"/>
    </row>
    <row r="12" spans="1:9" ht="12" customHeight="1" x14ac:dyDescent="0.25">
      <c r="A12" s="75" t="s">
        <v>114</v>
      </c>
      <c r="B12" s="40" t="s">
        <v>125</v>
      </c>
      <c r="C12" s="163">
        <v>207367.74</v>
      </c>
      <c r="D12" s="16"/>
      <c r="E12" s="163">
        <v>207367.74</v>
      </c>
      <c r="F12" s="16"/>
      <c r="G12" s="20">
        <v>207367.74</v>
      </c>
      <c r="H12" s="19"/>
    </row>
    <row r="13" spans="1:9" ht="12" customHeight="1" x14ac:dyDescent="0.25">
      <c r="A13" s="75" t="s">
        <v>115</v>
      </c>
      <c r="B13" s="40" t="s">
        <v>126</v>
      </c>
      <c r="C13" s="163">
        <v>116527.56999999999</v>
      </c>
      <c r="D13" s="16"/>
      <c r="E13" s="163">
        <v>116527.56999999999</v>
      </c>
      <c r="F13" s="16"/>
      <c r="G13" s="20">
        <v>116527.56999999999</v>
      </c>
      <c r="H13" s="19"/>
    </row>
    <row r="14" spans="1:9" ht="12" customHeight="1" x14ac:dyDescent="0.25">
      <c r="A14" s="75" t="s">
        <v>116</v>
      </c>
      <c r="B14" s="40" t="s">
        <v>127</v>
      </c>
      <c r="C14" s="163">
        <v>392974.55999999994</v>
      </c>
      <c r="D14" s="16"/>
      <c r="E14" s="163">
        <v>392974.55999999994</v>
      </c>
      <c r="F14" s="16"/>
      <c r="G14" s="20">
        <v>392974.55999999994</v>
      </c>
      <c r="H14" s="19"/>
    </row>
    <row r="15" spans="1:9" ht="12" customHeight="1" x14ac:dyDescent="0.25">
      <c r="A15" s="75" t="s">
        <v>117</v>
      </c>
      <c r="B15" s="40" t="s">
        <v>128</v>
      </c>
      <c r="C15" s="163">
        <v>84596.99</v>
      </c>
      <c r="D15" s="16"/>
      <c r="E15" s="163">
        <v>84596.99</v>
      </c>
      <c r="F15" s="16"/>
      <c r="G15" s="20">
        <v>84596.99</v>
      </c>
      <c r="H15" s="19"/>
    </row>
    <row r="16" spans="1:9" ht="12" customHeight="1" x14ac:dyDescent="0.25">
      <c r="A16" s="75" t="s">
        <v>118</v>
      </c>
      <c r="B16" s="40" t="s">
        <v>661</v>
      </c>
      <c r="C16" s="163">
        <v>234721.82</v>
      </c>
      <c r="D16" s="16"/>
      <c r="E16" s="163">
        <v>234721.82</v>
      </c>
      <c r="F16" s="16"/>
      <c r="G16" s="20">
        <v>234721.82</v>
      </c>
      <c r="H16" s="19"/>
    </row>
    <row r="17" spans="1:8" ht="12" customHeight="1" x14ac:dyDescent="0.25">
      <c r="A17" s="75" t="s">
        <v>119</v>
      </c>
      <c r="B17" s="40" t="s">
        <v>130</v>
      </c>
      <c r="C17" s="163">
        <v>215773.51</v>
      </c>
      <c r="D17" s="16"/>
      <c r="E17" s="163">
        <v>215773.51</v>
      </c>
      <c r="F17" s="16"/>
      <c r="G17" s="20">
        <v>215773.51</v>
      </c>
      <c r="H17" s="19"/>
    </row>
    <row r="18" spans="1:8" ht="12" customHeight="1" x14ac:dyDescent="0.25">
      <c r="A18" s="75" t="s">
        <v>120</v>
      </c>
      <c r="B18" s="40" t="s">
        <v>131</v>
      </c>
      <c r="C18" s="165">
        <v>143622.32999999999</v>
      </c>
      <c r="D18" s="16"/>
      <c r="E18" s="165">
        <v>143622.32999999999</v>
      </c>
      <c r="F18" s="16"/>
      <c r="G18" s="20">
        <v>143622.32999999999</v>
      </c>
      <c r="H18" s="19"/>
    </row>
    <row r="19" spans="1:8" ht="12" customHeight="1" x14ac:dyDescent="0.25">
      <c r="A19" s="75" t="s">
        <v>606</v>
      </c>
      <c r="B19" s="40" t="s">
        <v>607</v>
      </c>
      <c r="C19" s="165">
        <v>5733543.7800000003</v>
      </c>
      <c r="D19" s="16"/>
      <c r="E19" s="165">
        <f>C19</f>
        <v>5733543.7800000003</v>
      </c>
      <c r="F19" s="16"/>
      <c r="G19" s="20">
        <f>E19</f>
        <v>5733543.7800000003</v>
      </c>
      <c r="H19" s="19"/>
    </row>
    <row r="20" spans="1:8" x14ac:dyDescent="0.25">
      <c r="A20" s="71" t="s">
        <v>72</v>
      </c>
      <c r="B20" s="39" t="s">
        <v>161</v>
      </c>
      <c r="C20" s="21">
        <f>SUM(C21:C39)</f>
        <v>7179944.6100000003</v>
      </c>
      <c r="D20" s="77">
        <f>C20/C64</f>
        <v>0.23933148700000001</v>
      </c>
      <c r="E20" s="21">
        <f>SUM(E21:E39)</f>
        <v>7179944.6100000003</v>
      </c>
      <c r="F20" s="166">
        <f>E20/C20</f>
        <v>1</v>
      </c>
      <c r="G20" s="21">
        <f>SUM(G21:G39)</f>
        <v>7179944.6100000003</v>
      </c>
      <c r="H20" s="166">
        <f>G20/C20</f>
        <v>1</v>
      </c>
    </row>
    <row r="21" spans="1:8" ht="28.8" x14ac:dyDescent="0.25">
      <c r="A21" s="75" t="s">
        <v>79</v>
      </c>
      <c r="B21" s="5" t="s">
        <v>143</v>
      </c>
      <c r="C21" s="167">
        <v>53520.1</v>
      </c>
      <c r="D21" s="76"/>
      <c r="E21" s="79">
        <v>53520.1</v>
      </c>
      <c r="F21" s="80"/>
      <c r="G21" s="79">
        <v>53520.1</v>
      </c>
      <c r="H21" s="23"/>
    </row>
    <row r="22" spans="1:8" ht="28.8" x14ac:dyDescent="0.25">
      <c r="A22" s="75" t="s">
        <v>80</v>
      </c>
      <c r="B22" s="5" t="s">
        <v>144</v>
      </c>
      <c r="C22" s="167">
        <v>211125.63</v>
      </c>
      <c r="D22" s="76"/>
      <c r="E22" s="79">
        <v>211125.63</v>
      </c>
      <c r="F22" s="78"/>
      <c r="G22" s="79">
        <v>211125.63</v>
      </c>
      <c r="H22" s="23"/>
    </row>
    <row r="23" spans="1:8" ht="28.8" x14ac:dyDescent="0.25">
      <c r="A23" s="75" t="s">
        <v>81</v>
      </c>
      <c r="B23" s="5" t="s">
        <v>145</v>
      </c>
      <c r="C23" s="167">
        <v>61816.35</v>
      </c>
      <c r="D23" s="76"/>
      <c r="E23" s="79">
        <v>61816.35</v>
      </c>
      <c r="F23" s="78"/>
      <c r="G23" s="79">
        <v>61816.35</v>
      </c>
      <c r="H23" s="23"/>
    </row>
    <row r="24" spans="1:8" ht="28.8" x14ac:dyDescent="0.25">
      <c r="A24" s="75" t="s">
        <v>82</v>
      </c>
      <c r="B24" s="5" t="s">
        <v>146</v>
      </c>
      <c r="C24" s="167">
        <v>213818.51</v>
      </c>
      <c r="D24" s="76"/>
      <c r="E24" s="79">
        <v>213818.51</v>
      </c>
      <c r="F24" s="78"/>
      <c r="G24" s="79">
        <v>213818.51</v>
      </c>
      <c r="H24" s="23"/>
    </row>
    <row r="25" spans="1:8" ht="28.8" x14ac:dyDescent="0.25">
      <c r="A25" s="75" t="s">
        <v>110</v>
      </c>
      <c r="B25" s="5" t="s">
        <v>147</v>
      </c>
      <c r="C25" s="167">
        <v>137841.57999999999</v>
      </c>
      <c r="D25" s="76"/>
      <c r="E25" s="79">
        <v>137841.57999999999</v>
      </c>
      <c r="F25" s="78"/>
      <c r="G25" s="79">
        <v>137841.57999999999</v>
      </c>
      <c r="H25" s="23"/>
    </row>
    <row r="26" spans="1:8" ht="28.8" x14ac:dyDescent="0.25">
      <c r="A26" s="75" t="s">
        <v>111</v>
      </c>
      <c r="B26" s="5" t="s">
        <v>148</v>
      </c>
      <c r="C26" s="167">
        <v>415620.39</v>
      </c>
      <c r="D26" s="76"/>
      <c r="E26" s="79">
        <v>415620.39</v>
      </c>
      <c r="F26" s="78"/>
      <c r="G26" s="79">
        <v>415620.39</v>
      </c>
      <c r="H26" s="23"/>
    </row>
    <row r="27" spans="1:8" ht="28.8" x14ac:dyDescent="0.25">
      <c r="A27" s="75" t="s">
        <v>112</v>
      </c>
      <c r="B27" s="5" t="s">
        <v>149</v>
      </c>
      <c r="C27" s="167">
        <v>54370.310000000005</v>
      </c>
      <c r="D27" s="76"/>
      <c r="E27" s="79">
        <v>54370.310000000005</v>
      </c>
      <c r="F27" s="78"/>
      <c r="G27" s="79">
        <v>54370.310000000005</v>
      </c>
      <c r="H27" s="23"/>
    </row>
    <row r="28" spans="1:8" ht="28.8" x14ac:dyDescent="0.25">
      <c r="A28" s="75" t="s">
        <v>113</v>
      </c>
      <c r="B28" s="5" t="s">
        <v>150</v>
      </c>
      <c r="C28" s="167">
        <v>44840.65</v>
      </c>
      <c r="D28" s="76"/>
      <c r="E28" s="79">
        <v>44840.65</v>
      </c>
      <c r="F28" s="78"/>
      <c r="G28" s="79">
        <v>44840.65</v>
      </c>
      <c r="H28" s="23"/>
    </row>
    <row r="29" spans="1:8" ht="28.8" x14ac:dyDescent="0.25">
      <c r="A29" s="75" t="s">
        <v>133</v>
      </c>
      <c r="B29" s="5" t="s">
        <v>151</v>
      </c>
      <c r="C29" s="167">
        <v>62705.159999999996</v>
      </c>
      <c r="D29" s="76"/>
      <c r="E29" s="79">
        <v>62705.159999999996</v>
      </c>
      <c r="F29" s="78"/>
      <c r="G29" s="79">
        <v>62705.159999999996</v>
      </c>
      <c r="H29" s="23"/>
    </row>
    <row r="30" spans="1:8" ht="28.8" x14ac:dyDescent="0.25">
      <c r="A30" s="75" t="s">
        <v>134</v>
      </c>
      <c r="B30" s="5" t="s">
        <v>152</v>
      </c>
      <c r="C30" s="167">
        <v>48486.21</v>
      </c>
      <c r="D30" s="76"/>
      <c r="E30" s="79">
        <v>48486.21</v>
      </c>
      <c r="F30" s="78"/>
      <c r="G30" s="79">
        <v>48486.21</v>
      </c>
      <c r="H30" s="23"/>
    </row>
    <row r="31" spans="1:8" ht="28.8" x14ac:dyDescent="0.25">
      <c r="A31" s="75" t="s">
        <v>135</v>
      </c>
      <c r="B31" s="5" t="s">
        <v>153</v>
      </c>
      <c r="C31" s="167">
        <v>35264.400000000001</v>
      </c>
      <c r="D31" s="76"/>
      <c r="E31" s="79">
        <v>35264.400000000001</v>
      </c>
      <c r="F31" s="78"/>
      <c r="G31" s="79">
        <v>35264.400000000001</v>
      </c>
      <c r="H31" s="23"/>
    </row>
    <row r="32" spans="1:8" ht="28.8" x14ac:dyDescent="0.25">
      <c r="A32" s="75" t="s">
        <v>136</v>
      </c>
      <c r="B32" s="5" t="s">
        <v>154</v>
      </c>
      <c r="C32" s="167">
        <v>148147.07999999999</v>
      </c>
      <c r="D32" s="76"/>
      <c r="E32" s="79">
        <v>148147.07999999999</v>
      </c>
      <c r="F32" s="78"/>
      <c r="G32" s="79">
        <v>148147.07999999999</v>
      </c>
      <c r="H32" s="23"/>
    </row>
    <row r="33" spans="1:8" x14ac:dyDescent="0.25">
      <c r="A33" s="75" t="s">
        <v>137</v>
      </c>
      <c r="B33" s="5" t="s">
        <v>155</v>
      </c>
      <c r="C33" s="167">
        <v>448053.24</v>
      </c>
      <c r="D33" s="76"/>
      <c r="E33" s="79">
        <v>448053.24</v>
      </c>
      <c r="F33" s="78"/>
      <c r="G33" s="79">
        <v>448053.24</v>
      </c>
      <c r="H33" s="23"/>
    </row>
    <row r="34" spans="1:8" x14ac:dyDescent="0.25">
      <c r="A34" s="75" t="s">
        <v>138</v>
      </c>
      <c r="B34" s="5" t="s">
        <v>156</v>
      </c>
      <c r="C34" s="168">
        <v>54008.55</v>
      </c>
      <c r="D34" s="76"/>
      <c r="E34" s="79">
        <v>54008.55</v>
      </c>
      <c r="F34" s="78"/>
      <c r="G34" s="79">
        <v>54008.55</v>
      </c>
      <c r="H34" s="23"/>
    </row>
    <row r="35" spans="1:8" ht="28.8" x14ac:dyDescent="0.25">
      <c r="A35" s="75" t="s">
        <v>139</v>
      </c>
      <c r="B35" s="5" t="s">
        <v>157</v>
      </c>
      <c r="C35" s="168">
        <v>1759653.6800000002</v>
      </c>
      <c r="D35" s="76"/>
      <c r="E35" s="79">
        <v>1759653.6800000002</v>
      </c>
      <c r="F35" s="78"/>
      <c r="G35" s="79">
        <v>1759653.6800000002</v>
      </c>
      <c r="H35" s="23"/>
    </row>
    <row r="36" spans="1:8" ht="28.8" x14ac:dyDescent="0.25">
      <c r="A36" s="75" t="s">
        <v>140</v>
      </c>
      <c r="B36" s="5" t="s">
        <v>158</v>
      </c>
      <c r="C36" s="168">
        <v>107967</v>
      </c>
      <c r="D36" s="76"/>
      <c r="E36" s="79">
        <v>107967</v>
      </c>
      <c r="F36" s="78"/>
      <c r="G36" s="79">
        <v>107967</v>
      </c>
      <c r="H36" s="23"/>
    </row>
    <row r="37" spans="1:8" ht="28.8" x14ac:dyDescent="0.25">
      <c r="A37" s="75" t="s">
        <v>141</v>
      </c>
      <c r="B37" s="5" t="s">
        <v>159</v>
      </c>
      <c r="C37" s="168">
        <v>1044478.7599999999</v>
      </c>
      <c r="D37" s="76"/>
      <c r="E37" s="79">
        <v>1044478.7599999999</v>
      </c>
      <c r="F37" s="78"/>
      <c r="G37" s="79">
        <v>1044478.7599999999</v>
      </c>
      <c r="H37" s="23"/>
    </row>
    <row r="38" spans="1:8" ht="28.8" x14ac:dyDescent="0.25">
      <c r="A38" s="75" t="s">
        <v>142</v>
      </c>
      <c r="B38" s="5" t="s">
        <v>609</v>
      </c>
      <c r="C38" s="244">
        <v>1260450.6499999999</v>
      </c>
      <c r="D38" s="76"/>
      <c r="E38" s="79">
        <f>C38</f>
        <v>1260450.6499999999</v>
      </c>
      <c r="F38" s="78"/>
      <c r="G38" s="79">
        <f>E38</f>
        <v>1260450.6499999999</v>
      </c>
      <c r="H38" s="23"/>
    </row>
    <row r="39" spans="1:8" ht="43.2" x14ac:dyDescent="0.25">
      <c r="A39" s="75" t="s">
        <v>608</v>
      </c>
      <c r="B39" s="5" t="s">
        <v>610</v>
      </c>
      <c r="C39" s="244">
        <v>1017776.36</v>
      </c>
      <c r="D39" s="76"/>
      <c r="E39" s="79">
        <f>C39</f>
        <v>1017776.36</v>
      </c>
      <c r="F39" s="78"/>
      <c r="G39" s="79">
        <f>E39</f>
        <v>1017776.36</v>
      </c>
      <c r="H39" s="23"/>
    </row>
    <row r="40" spans="1:8" x14ac:dyDescent="0.25">
      <c r="A40" s="71" t="s">
        <v>73</v>
      </c>
      <c r="B40" s="39" t="s">
        <v>162</v>
      </c>
      <c r="C40" s="21">
        <f>SUM(C41:C47)</f>
        <v>1429492.83</v>
      </c>
      <c r="D40" s="77">
        <f>C40/C64</f>
        <v>4.7649761000000006E-2</v>
      </c>
      <c r="E40" s="21">
        <f>SUM(E41:E47)</f>
        <v>1429492.83</v>
      </c>
      <c r="F40" s="166">
        <f>E40/C40</f>
        <v>1</v>
      </c>
      <c r="G40" s="21">
        <f>SUM(G41:G47)</f>
        <v>1429492.83</v>
      </c>
      <c r="H40" s="166">
        <f>G40/C40</f>
        <v>1</v>
      </c>
    </row>
    <row r="41" spans="1:8" ht="31.2" x14ac:dyDescent="0.25">
      <c r="A41" s="61" t="s">
        <v>83</v>
      </c>
      <c r="B41" s="41" t="s">
        <v>166</v>
      </c>
      <c r="C41" s="167">
        <v>140551.23000000001</v>
      </c>
      <c r="D41" s="77"/>
      <c r="E41" s="79">
        <v>140551.23000000001</v>
      </c>
      <c r="F41" s="169"/>
      <c r="G41" s="79">
        <v>140551.23000000001</v>
      </c>
      <c r="H41" s="74"/>
    </row>
    <row r="42" spans="1:8" ht="46.8" x14ac:dyDescent="0.25">
      <c r="A42" s="61" t="s">
        <v>84</v>
      </c>
      <c r="B42" s="41" t="s">
        <v>167</v>
      </c>
      <c r="C42" s="167">
        <v>179238.49000000002</v>
      </c>
      <c r="D42" s="77"/>
      <c r="E42" s="79">
        <v>179238.49000000002</v>
      </c>
      <c r="F42" s="169"/>
      <c r="G42" s="79">
        <v>179238.49000000002</v>
      </c>
      <c r="H42" s="74"/>
    </row>
    <row r="43" spans="1:8" ht="46.8" x14ac:dyDescent="0.25">
      <c r="A43" s="61" t="s">
        <v>85</v>
      </c>
      <c r="B43" s="41" t="s">
        <v>168</v>
      </c>
      <c r="C43" s="167">
        <v>171167.65999999997</v>
      </c>
      <c r="D43" s="77"/>
      <c r="E43" s="79">
        <v>171167.65999999997</v>
      </c>
      <c r="F43" s="169"/>
      <c r="G43" s="79">
        <v>171167.65999999997</v>
      </c>
      <c r="H43" s="74"/>
    </row>
    <row r="44" spans="1:8" ht="46.8" x14ac:dyDescent="0.25">
      <c r="A44" s="61" t="s">
        <v>86</v>
      </c>
      <c r="B44" s="41" t="s">
        <v>169</v>
      </c>
      <c r="C44" s="167">
        <v>204684.40000000002</v>
      </c>
      <c r="D44" s="77"/>
      <c r="E44" s="79">
        <v>204684.40000000002</v>
      </c>
      <c r="F44" s="78"/>
      <c r="G44" s="79">
        <v>204684.40000000002</v>
      </c>
      <c r="H44" s="74"/>
    </row>
    <row r="45" spans="1:8" ht="46.8" x14ac:dyDescent="0.25">
      <c r="A45" s="61" t="s">
        <v>163</v>
      </c>
      <c r="B45" s="41" t="s">
        <v>170</v>
      </c>
      <c r="C45" s="167">
        <v>330980.66000000003</v>
      </c>
      <c r="D45" s="77"/>
      <c r="E45" s="79">
        <v>330980.66000000003</v>
      </c>
      <c r="F45" s="78"/>
      <c r="G45" s="79">
        <v>330980.66000000003</v>
      </c>
      <c r="H45" s="74"/>
    </row>
    <row r="46" spans="1:8" ht="31.2" x14ac:dyDescent="0.25">
      <c r="A46" s="61" t="s">
        <v>164</v>
      </c>
      <c r="B46" s="41" t="s">
        <v>171</v>
      </c>
      <c r="C46" s="167">
        <v>215008.94</v>
      </c>
      <c r="D46" s="77"/>
      <c r="E46" s="79">
        <v>215008.94</v>
      </c>
      <c r="F46" s="78"/>
      <c r="G46" s="79">
        <v>215008.94</v>
      </c>
      <c r="H46" s="74"/>
    </row>
    <row r="47" spans="1:8" ht="31.2" x14ac:dyDescent="0.25">
      <c r="A47" s="61" t="s">
        <v>165</v>
      </c>
      <c r="B47" s="41" t="s">
        <v>172</v>
      </c>
      <c r="C47" s="167">
        <v>187861.45</v>
      </c>
      <c r="D47" s="77"/>
      <c r="E47" s="79">
        <v>187861.45</v>
      </c>
      <c r="F47" s="78"/>
      <c r="G47" s="79">
        <v>187861.45</v>
      </c>
      <c r="H47" s="74"/>
    </row>
    <row r="48" spans="1:8" x14ac:dyDescent="0.25">
      <c r="A48" s="71" t="s">
        <v>173</v>
      </c>
      <c r="B48" s="39" t="s">
        <v>174</v>
      </c>
      <c r="C48" s="21">
        <f>SUM(C49:C58)</f>
        <v>10256358.939999999</v>
      </c>
      <c r="D48" s="77">
        <f>C48/C64</f>
        <v>0.34187863133333329</v>
      </c>
      <c r="E48" s="21">
        <f>SUM(E49:E58)</f>
        <v>10256358.939999999</v>
      </c>
      <c r="F48" s="166">
        <f>E48/C48</f>
        <v>1</v>
      </c>
      <c r="G48" s="21">
        <f>SUM(G49:G58)</f>
        <v>10256358.939999999</v>
      </c>
      <c r="H48" s="166">
        <f>G48/C48</f>
        <v>1</v>
      </c>
    </row>
    <row r="49" spans="1:8" ht="46.8" x14ac:dyDescent="0.25">
      <c r="A49" s="61" t="s">
        <v>175</v>
      </c>
      <c r="B49" s="41" t="s">
        <v>662</v>
      </c>
      <c r="C49" s="167">
        <v>312810</v>
      </c>
      <c r="D49" s="77"/>
      <c r="E49" s="79">
        <v>312810</v>
      </c>
      <c r="F49" s="78"/>
      <c r="G49" s="167">
        <v>312810</v>
      </c>
      <c r="H49" s="74"/>
    </row>
    <row r="50" spans="1:8" ht="46.8" x14ac:dyDescent="0.25">
      <c r="A50" s="61" t="s">
        <v>176</v>
      </c>
      <c r="B50" s="41" t="s">
        <v>186</v>
      </c>
      <c r="C50" s="167">
        <v>369898</v>
      </c>
      <c r="D50" s="77"/>
      <c r="E50" s="79">
        <v>369898</v>
      </c>
      <c r="F50" s="78"/>
      <c r="G50" s="167">
        <v>369898</v>
      </c>
      <c r="H50" s="74"/>
    </row>
    <row r="51" spans="1:8" ht="62.4" x14ac:dyDescent="0.25">
      <c r="A51" s="61" t="s">
        <v>177</v>
      </c>
      <c r="B51" s="41" t="s">
        <v>187</v>
      </c>
      <c r="C51" s="167">
        <f>10000*(172.0802-5)</f>
        <v>1670802</v>
      </c>
      <c r="D51" s="77"/>
      <c r="E51" s="79">
        <v>1670802</v>
      </c>
      <c r="F51" s="78"/>
      <c r="G51" s="167">
        <f>10000*(172.0802-5)</f>
        <v>1670802</v>
      </c>
      <c r="H51" s="74"/>
    </row>
    <row r="52" spans="1:8" ht="62.4" x14ac:dyDescent="0.25">
      <c r="A52" s="61" t="s">
        <v>178</v>
      </c>
      <c r="B52" s="41" t="s">
        <v>188</v>
      </c>
      <c r="C52" s="167">
        <v>277164</v>
      </c>
      <c r="D52" s="77"/>
      <c r="E52" s="79">
        <v>277164</v>
      </c>
      <c r="F52" s="78"/>
      <c r="G52" s="167">
        <v>277164</v>
      </c>
      <c r="H52" s="74"/>
    </row>
    <row r="53" spans="1:8" ht="62.4" x14ac:dyDescent="0.25">
      <c r="A53" s="61" t="s">
        <v>179</v>
      </c>
      <c r="B53" s="41" t="s">
        <v>189</v>
      </c>
      <c r="C53" s="167">
        <v>577725</v>
      </c>
      <c r="D53" s="77"/>
      <c r="E53" s="79">
        <v>577725</v>
      </c>
      <c r="F53" s="78"/>
      <c r="G53" s="167">
        <v>577725</v>
      </c>
      <c r="H53" s="74"/>
    </row>
    <row r="54" spans="1:8" ht="46.8" x14ac:dyDescent="0.25">
      <c r="A54" s="61" t="s">
        <v>180</v>
      </c>
      <c r="B54" s="41" t="s">
        <v>190</v>
      </c>
      <c r="C54" s="167">
        <f>10000*(86.0594-5)</f>
        <v>810594</v>
      </c>
      <c r="D54" s="77"/>
      <c r="E54" s="79">
        <v>810594</v>
      </c>
      <c r="F54" s="78"/>
      <c r="G54" s="167">
        <f>10000*(86.0594-5)</f>
        <v>810594</v>
      </c>
      <c r="H54" s="74"/>
    </row>
    <row r="55" spans="1:8" ht="46.8" x14ac:dyDescent="0.25">
      <c r="A55" s="61" t="s">
        <v>181</v>
      </c>
      <c r="B55" s="41" t="s">
        <v>191</v>
      </c>
      <c r="C55" s="167">
        <v>397650</v>
      </c>
      <c r="D55" s="77"/>
      <c r="E55" s="79">
        <v>397650</v>
      </c>
      <c r="F55" s="78"/>
      <c r="G55" s="167">
        <v>397650</v>
      </c>
      <c r="H55" s="74"/>
    </row>
    <row r="56" spans="1:8" ht="46.8" x14ac:dyDescent="0.25">
      <c r="A56" s="61" t="s">
        <v>182</v>
      </c>
      <c r="B56" s="41" t="s">
        <v>192</v>
      </c>
      <c r="C56" s="167">
        <f>10000*(97.9826-5)</f>
        <v>929826</v>
      </c>
      <c r="D56" s="77"/>
      <c r="E56" s="79">
        <v>929826</v>
      </c>
      <c r="F56" s="78"/>
      <c r="G56" s="167">
        <f>10000*(97.9826-5)</f>
        <v>929826</v>
      </c>
      <c r="H56" s="74"/>
    </row>
    <row r="57" spans="1:8" ht="31.2" x14ac:dyDescent="0.25">
      <c r="A57" s="61" t="s">
        <v>183</v>
      </c>
      <c r="B57" s="41" t="s">
        <v>193</v>
      </c>
      <c r="C57" s="167">
        <v>3561250</v>
      </c>
      <c r="D57" s="77"/>
      <c r="E57" s="79">
        <v>3561250</v>
      </c>
      <c r="F57" s="78"/>
      <c r="G57" s="167">
        <v>3561250</v>
      </c>
      <c r="H57" s="74"/>
    </row>
    <row r="58" spans="1:8" ht="31.2" x14ac:dyDescent="0.25">
      <c r="A58" s="61" t="s">
        <v>184</v>
      </c>
      <c r="B58" s="41" t="s">
        <v>194</v>
      </c>
      <c r="C58" s="167">
        <f>10000*(88.6+33.329+12.934994)</f>
        <v>1348639.94</v>
      </c>
      <c r="D58" s="77"/>
      <c r="E58" s="79">
        <v>1348639.94</v>
      </c>
      <c r="F58" s="78"/>
      <c r="G58" s="167">
        <f>10000*(88.6+33.329+12.934994)</f>
        <v>1348639.94</v>
      </c>
      <c r="H58" s="74"/>
    </row>
    <row r="59" spans="1:8" x14ac:dyDescent="0.25">
      <c r="A59" s="71" t="s">
        <v>196</v>
      </c>
      <c r="B59" s="39" t="s">
        <v>195</v>
      </c>
      <c r="C59" s="21">
        <f>C60+C61</f>
        <v>922499.92</v>
      </c>
      <c r="D59" s="77">
        <f>C59/C64</f>
        <v>3.0749997333333334E-2</v>
      </c>
      <c r="E59" s="21">
        <f>E60+E61</f>
        <v>922499.92</v>
      </c>
      <c r="F59" s="166">
        <f>E59/C59</f>
        <v>1</v>
      </c>
      <c r="G59" s="21">
        <f>G60+G61</f>
        <v>922499.92</v>
      </c>
      <c r="H59" s="166">
        <f>G59/C59</f>
        <v>1</v>
      </c>
    </row>
    <row r="60" spans="1:8" ht="46.8" x14ac:dyDescent="0.25">
      <c r="A60" s="61" t="s">
        <v>199</v>
      </c>
      <c r="B60" s="41" t="s">
        <v>197</v>
      </c>
      <c r="C60" s="167">
        <f>10000*(23.2955+54.913792)</f>
        <v>782092.92</v>
      </c>
      <c r="D60" s="77"/>
      <c r="E60" s="79">
        <v>782092.92</v>
      </c>
      <c r="F60" s="78"/>
      <c r="G60" s="79">
        <v>782092.92</v>
      </c>
      <c r="H60" s="74"/>
    </row>
    <row r="61" spans="1:8" ht="46.8" x14ac:dyDescent="0.25">
      <c r="A61" s="61" t="s">
        <v>200</v>
      </c>
      <c r="B61" s="41" t="s">
        <v>198</v>
      </c>
      <c r="C61" s="167">
        <v>140407</v>
      </c>
      <c r="D61" s="77"/>
      <c r="E61" s="79">
        <v>140407</v>
      </c>
      <c r="F61" s="78"/>
      <c r="G61" s="79">
        <v>140407</v>
      </c>
      <c r="H61" s="74"/>
    </row>
    <row r="62" spans="1:8" x14ac:dyDescent="0.25">
      <c r="A62" s="71" t="s">
        <v>44</v>
      </c>
      <c r="B62" s="39" t="s">
        <v>105</v>
      </c>
      <c r="C62" s="76">
        <f>'附件2-2费用情况明细表'!C35</f>
        <v>2010015</v>
      </c>
      <c r="D62" s="77">
        <f>C62/C64</f>
        <v>6.7000500000000004E-2</v>
      </c>
      <c r="E62" s="76">
        <f>C62</f>
        <v>2010015</v>
      </c>
      <c r="F62" s="166">
        <f>E62/C62</f>
        <v>1</v>
      </c>
      <c r="G62" s="76">
        <f>E62</f>
        <v>2010015</v>
      </c>
      <c r="H62" s="166">
        <f>G62/C62</f>
        <v>1</v>
      </c>
    </row>
    <row r="63" spans="1:8" x14ac:dyDescent="0.25">
      <c r="A63" s="71" t="s">
        <v>74</v>
      </c>
      <c r="B63" s="39" t="s">
        <v>64</v>
      </c>
      <c r="C63" s="76"/>
      <c r="D63" s="77"/>
      <c r="E63" s="76"/>
      <c r="F63" s="16"/>
      <c r="G63" s="76"/>
      <c r="H63" s="16"/>
    </row>
    <row r="64" spans="1:8" x14ac:dyDescent="0.25">
      <c r="A64" s="367" t="s">
        <v>31</v>
      </c>
      <c r="B64" s="367"/>
      <c r="C64" s="82">
        <f>C6+C62+C63</f>
        <v>30000000</v>
      </c>
      <c r="D64" s="81">
        <f>D63+D62+D40+D20+D7+D48+D59</f>
        <v>1</v>
      </c>
      <c r="E64" s="82">
        <f>E63+E62+E40+E20+E7+E48+E59</f>
        <v>30000000</v>
      </c>
      <c r="F64" s="174">
        <f>E64/C64</f>
        <v>1</v>
      </c>
      <c r="G64" s="82">
        <f>G63+G62+G40+G20+G7+G48+G59</f>
        <v>30000000</v>
      </c>
      <c r="H64" s="166">
        <f>G64/C64</f>
        <v>1</v>
      </c>
    </row>
  </sheetData>
  <mergeCells count="9">
    <mergeCell ref="A64:B64"/>
    <mergeCell ref="A2:H2"/>
    <mergeCell ref="G3:H3"/>
    <mergeCell ref="A4:A5"/>
    <mergeCell ref="B4:B5"/>
    <mergeCell ref="C4:D4"/>
    <mergeCell ref="E4:F4"/>
    <mergeCell ref="G4:H4"/>
    <mergeCell ref="D3:F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B39" sqref="B39"/>
    </sheetView>
  </sheetViews>
  <sheetFormatPr defaultColWidth="8.6640625" defaultRowHeight="15.6" x14ac:dyDescent="0.25"/>
  <cols>
    <col min="1" max="1" width="7.6640625" style="45" customWidth="1"/>
    <col min="2" max="2" width="49.77734375" style="7" customWidth="1"/>
    <col min="3" max="3" width="18.21875" style="46" bestFit="1" customWidth="1"/>
    <col min="4" max="4" width="9.21875" style="10" customWidth="1"/>
    <col min="5" max="5" width="19" style="10" customWidth="1"/>
    <col min="6" max="6" width="9.6640625" style="10" bestFit="1" customWidth="1"/>
    <col min="7" max="7" width="10.88671875" style="10" customWidth="1"/>
    <col min="8" max="8" width="18.21875" style="10" bestFit="1" customWidth="1"/>
    <col min="9" max="9" width="9.88671875" style="45" customWidth="1"/>
    <col min="10" max="10" width="11.109375" style="45" customWidth="1"/>
    <col min="11" max="16384" width="8.6640625" style="10"/>
  </cols>
  <sheetData>
    <row r="1" spans="1:10" x14ac:dyDescent="0.25">
      <c r="A1" s="42" t="s">
        <v>32</v>
      </c>
    </row>
    <row r="2" spans="1:10" ht="25.8" x14ac:dyDescent="0.25">
      <c r="A2" s="362" t="s">
        <v>684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10" s="36" customFormat="1" ht="32.25" customHeight="1" x14ac:dyDescent="0.3">
      <c r="A3" s="377" t="s">
        <v>222</v>
      </c>
      <c r="B3" s="377"/>
      <c r="C3" s="374" t="s">
        <v>223</v>
      </c>
      <c r="D3" s="374"/>
      <c r="E3" s="374"/>
      <c r="F3" s="374"/>
      <c r="G3" s="374"/>
      <c r="H3" s="374"/>
      <c r="I3" s="375" t="s">
        <v>18</v>
      </c>
      <c r="J3" s="375"/>
    </row>
    <row r="4" spans="1:10" x14ac:dyDescent="0.25">
      <c r="A4" s="369" t="s">
        <v>5</v>
      </c>
      <c r="B4" s="378" t="s">
        <v>23</v>
      </c>
      <c r="C4" s="357" t="s">
        <v>24</v>
      </c>
      <c r="D4" s="357"/>
      <c r="E4" s="369" t="s">
        <v>25</v>
      </c>
      <c r="F4" s="369"/>
      <c r="G4" s="369"/>
      <c r="H4" s="376" t="s">
        <v>19</v>
      </c>
      <c r="I4" s="376"/>
      <c r="J4" s="376"/>
    </row>
    <row r="5" spans="1:10" ht="16.2" x14ac:dyDescent="0.25">
      <c r="A5" s="369"/>
      <c r="B5" s="379"/>
      <c r="C5" s="47" t="s">
        <v>11</v>
      </c>
      <c r="D5" s="16" t="s">
        <v>12</v>
      </c>
      <c r="E5" s="16" t="s">
        <v>11</v>
      </c>
      <c r="F5" s="16" t="s">
        <v>12</v>
      </c>
      <c r="G5" s="16" t="s">
        <v>26</v>
      </c>
      <c r="H5" s="38" t="s">
        <v>20</v>
      </c>
      <c r="I5" s="38" t="s">
        <v>21</v>
      </c>
      <c r="J5" s="38" t="s">
        <v>27</v>
      </c>
    </row>
    <row r="6" spans="1:10" ht="35.25" customHeight="1" x14ac:dyDescent="0.25">
      <c r="A6" s="60" t="s">
        <v>28</v>
      </c>
      <c r="B6" s="51" t="s">
        <v>202</v>
      </c>
      <c r="C6" s="48">
        <f>C7</f>
        <v>5282</v>
      </c>
      <c r="D6" s="63">
        <f>C6/C35</f>
        <v>2.6278410857630418E-3</v>
      </c>
      <c r="E6" s="49">
        <f>E7</f>
        <v>5282</v>
      </c>
      <c r="F6" s="63">
        <f>E6/E35</f>
        <v>2.6278410857630418E-3</v>
      </c>
      <c r="G6" s="63">
        <f>E6/C6</f>
        <v>1</v>
      </c>
      <c r="H6" s="49">
        <f>H7</f>
        <v>5282</v>
      </c>
      <c r="I6" s="83">
        <f>H6/H35</f>
        <v>2.6278410857630418E-3</v>
      </c>
      <c r="J6" s="83">
        <f>H6/C6</f>
        <v>1</v>
      </c>
    </row>
    <row r="7" spans="1:10" ht="35.25" customHeight="1" x14ac:dyDescent="0.25">
      <c r="A7" s="170" t="s">
        <v>201</v>
      </c>
      <c r="B7" s="100" t="s">
        <v>160</v>
      </c>
      <c r="C7" s="168">
        <v>5282</v>
      </c>
      <c r="D7" s="63"/>
      <c r="E7" s="49">
        <f>C7</f>
        <v>5282</v>
      </c>
      <c r="F7" s="63"/>
      <c r="G7" s="63"/>
      <c r="H7" s="49">
        <f>E7</f>
        <v>5282</v>
      </c>
      <c r="I7" s="83"/>
      <c r="J7" s="83"/>
    </row>
    <row r="8" spans="1:10" ht="48.75" customHeight="1" x14ac:dyDescent="0.25">
      <c r="A8" s="170" t="s">
        <v>29</v>
      </c>
      <c r="B8" s="171" t="s">
        <v>224</v>
      </c>
      <c r="C8" s="173">
        <f>SUM(C9:C26)</f>
        <v>1412659</v>
      </c>
      <c r="D8" s="63">
        <f>C8/C35</f>
        <v>0.70281017803349721</v>
      </c>
      <c r="E8" s="49">
        <f>C8</f>
        <v>1412659</v>
      </c>
      <c r="F8" s="63">
        <f>E8/E35</f>
        <v>0.70281017803349721</v>
      </c>
      <c r="G8" s="63">
        <f t="shared" ref="G8:G27" si="0">E8/C8</f>
        <v>1</v>
      </c>
      <c r="H8" s="49">
        <f>E8</f>
        <v>1412659</v>
      </c>
      <c r="I8" s="83">
        <f>H8/H35</f>
        <v>0.70281017803349721</v>
      </c>
      <c r="J8" s="83">
        <f t="shared" ref="J8:J27" si="1">H8/C8</f>
        <v>1</v>
      </c>
    </row>
    <row r="9" spans="1:10" ht="21.75" customHeight="1" x14ac:dyDescent="0.25">
      <c r="A9" s="170" t="s">
        <v>203</v>
      </c>
      <c r="B9" s="171" t="s">
        <v>204</v>
      </c>
      <c r="C9" s="167">
        <v>23400</v>
      </c>
      <c r="D9" s="63"/>
      <c r="E9" s="49">
        <v>23400</v>
      </c>
      <c r="F9" s="63"/>
      <c r="G9" s="63"/>
      <c r="H9" s="49">
        <v>23400</v>
      </c>
      <c r="I9" s="83"/>
      <c r="J9" s="83"/>
    </row>
    <row r="10" spans="1:10" ht="21.75" customHeight="1" x14ac:dyDescent="0.25">
      <c r="A10" s="170" t="s">
        <v>80</v>
      </c>
      <c r="B10" s="171" t="s">
        <v>205</v>
      </c>
      <c r="C10" s="167">
        <f>10000*(10.74+3.58)</f>
        <v>143200</v>
      </c>
      <c r="D10" s="63"/>
      <c r="E10" s="49">
        <v>143200</v>
      </c>
      <c r="F10" s="63"/>
      <c r="G10" s="63"/>
      <c r="H10" s="49">
        <v>143200</v>
      </c>
      <c r="I10" s="83"/>
      <c r="J10" s="83"/>
    </row>
    <row r="11" spans="1:10" ht="21.75" customHeight="1" x14ac:dyDescent="0.25">
      <c r="A11" s="170" t="s">
        <v>81</v>
      </c>
      <c r="B11" s="171" t="s">
        <v>206</v>
      </c>
      <c r="C11" s="167">
        <v>17400</v>
      </c>
      <c r="D11" s="63"/>
      <c r="E11" s="49">
        <v>17400</v>
      </c>
      <c r="F11" s="63"/>
      <c r="G11" s="63"/>
      <c r="H11" s="49">
        <v>17400</v>
      </c>
      <c r="I11" s="83"/>
      <c r="J11" s="83"/>
    </row>
    <row r="12" spans="1:10" ht="21.75" customHeight="1" x14ac:dyDescent="0.25">
      <c r="A12" s="170" t="s">
        <v>82</v>
      </c>
      <c r="B12" s="171" t="s">
        <v>207</v>
      </c>
      <c r="C12" s="167">
        <v>12600</v>
      </c>
      <c r="D12" s="63"/>
      <c r="E12" s="49">
        <v>12600</v>
      </c>
      <c r="F12" s="63"/>
      <c r="G12" s="63"/>
      <c r="H12" s="49">
        <v>12600</v>
      </c>
      <c r="I12" s="83"/>
      <c r="J12" s="83"/>
    </row>
    <row r="13" spans="1:10" ht="21.75" customHeight="1" x14ac:dyDescent="0.25">
      <c r="A13" s="170" t="s">
        <v>110</v>
      </c>
      <c r="B13" s="171" t="s">
        <v>208</v>
      </c>
      <c r="C13" s="167">
        <v>111340</v>
      </c>
      <c r="D13" s="63"/>
      <c r="E13" s="49">
        <v>111340</v>
      </c>
      <c r="F13" s="63"/>
      <c r="G13" s="63"/>
      <c r="H13" s="49">
        <v>111340</v>
      </c>
      <c r="I13" s="83"/>
      <c r="J13" s="83"/>
    </row>
    <row r="14" spans="1:10" ht="21.75" customHeight="1" x14ac:dyDescent="0.25">
      <c r="A14" s="170" t="s">
        <v>111</v>
      </c>
      <c r="B14" s="171" t="s">
        <v>209</v>
      </c>
      <c r="C14" s="167">
        <v>27030</v>
      </c>
      <c r="D14" s="63"/>
      <c r="E14" s="49">
        <v>27030</v>
      </c>
      <c r="F14" s="63"/>
      <c r="G14" s="63"/>
      <c r="H14" s="49">
        <v>27030</v>
      </c>
      <c r="I14" s="83"/>
      <c r="J14" s="83"/>
    </row>
    <row r="15" spans="1:10" ht="21.75" customHeight="1" x14ac:dyDescent="0.25">
      <c r="A15" s="170" t="s">
        <v>112</v>
      </c>
      <c r="B15" s="171" t="s">
        <v>210</v>
      </c>
      <c r="C15" s="167">
        <v>9000</v>
      </c>
      <c r="D15" s="63"/>
      <c r="E15" s="49">
        <v>9000</v>
      </c>
      <c r="F15" s="63"/>
      <c r="G15" s="63"/>
      <c r="H15" s="49">
        <v>9000</v>
      </c>
      <c r="I15" s="83"/>
      <c r="J15" s="83"/>
    </row>
    <row r="16" spans="1:10" ht="21.75" customHeight="1" x14ac:dyDescent="0.25">
      <c r="A16" s="170" t="s">
        <v>113</v>
      </c>
      <c r="B16" s="171" t="s">
        <v>211</v>
      </c>
      <c r="C16" s="167">
        <f>10000*(4.2+1.4)</f>
        <v>56000</v>
      </c>
      <c r="D16" s="63"/>
      <c r="E16" s="49">
        <v>56000</v>
      </c>
      <c r="F16" s="63"/>
      <c r="G16" s="63"/>
      <c r="H16" s="49">
        <v>56000</v>
      </c>
      <c r="I16" s="83"/>
      <c r="J16" s="83"/>
    </row>
    <row r="17" spans="1:10" ht="21.75" customHeight="1" x14ac:dyDescent="0.25">
      <c r="A17" s="170" t="s">
        <v>133</v>
      </c>
      <c r="B17" s="171" t="s">
        <v>212</v>
      </c>
      <c r="C17" s="167">
        <v>8400</v>
      </c>
      <c r="D17" s="63"/>
      <c r="E17" s="49">
        <v>8400</v>
      </c>
      <c r="F17" s="63"/>
      <c r="G17" s="63"/>
      <c r="H17" s="49">
        <v>8400</v>
      </c>
      <c r="I17" s="83"/>
      <c r="J17" s="83"/>
    </row>
    <row r="18" spans="1:10" ht="21.75" customHeight="1" x14ac:dyDescent="0.25">
      <c r="A18" s="170" t="s">
        <v>134</v>
      </c>
      <c r="B18" s="171" t="s">
        <v>213</v>
      </c>
      <c r="C18" s="167">
        <v>4500</v>
      </c>
      <c r="D18" s="63"/>
      <c r="E18" s="49">
        <v>4500</v>
      </c>
      <c r="F18" s="63"/>
      <c r="G18" s="63"/>
      <c r="H18" s="49">
        <v>4500</v>
      </c>
      <c r="I18" s="83"/>
      <c r="J18" s="83"/>
    </row>
    <row r="19" spans="1:10" ht="21.75" customHeight="1" x14ac:dyDescent="0.25">
      <c r="A19" s="170" t="s">
        <v>135</v>
      </c>
      <c r="B19" s="171" t="s">
        <v>214</v>
      </c>
      <c r="C19" s="167">
        <v>36800</v>
      </c>
      <c r="D19" s="63"/>
      <c r="E19" s="49">
        <v>36800</v>
      </c>
      <c r="F19" s="63"/>
      <c r="G19" s="63"/>
      <c r="H19" s="49">
        <v>36800</v>
      </c>
      <c r="I19" s="83"/>
      <c r="J19" s="83"/>
    </row>
    <row r="20" spans="1:10" ht="21.75" customHeight="1" x14ac:dyDescent="0.25">
      <c r="A20" s="170" t="s">
        <v>136</v>
      </c>
      <c r="B20" s="171" t="s">
        <v>215</v>
      </c>
      <c r="C20" s="167">
        <v>6630</v>
      </c>
      <c r="D20" s="63"/>
      <c r="E20" s="49">
        <v>6630</v>
      </c>
      <c r="F20" s="63"/>
      <c r="G20" s="63"/>
      <c r="H20" s="49">
        <v>6630</v>
      </c>
      <c r="I20" s="83"/>
      <c r="J20" s="83"/>
    </row>
    <row r="21" spans="1:10" ht="31.2" x14ac:dyDescent="0.25">
      <c r="A21" s="170" t="s">
        <v>137</v>
      </c>
      <c r="B21" s="171" t="s">
        <v>216</v>
      </c>
      <c r="C21" s="172">
        <v>301388</v>
      </c>
      <c r="D21" s="63"/>
      <c r="E21" s="49">
        <v>301388</v>
      </c>
      <c r="F21" s="63"/>
      <c r="G21" s="63"/>
      <c r="H21" s="49">
        <v>301388</v>
      </c>
      <c r="I21" s="83"/>
      <c r="J21" s="83"/>
    </row>
    <row r="22" spans="1:10" ht="31.2" x14ac:dyDescent="0.25">
      <c r="A22" s="170" t="s">
        <v>138</v>
      </c>
      <c r="B22" s="171" t="s">
        <v>217</v>
      </c>
      <c r="C22" s="172">
        <v>248684</v>
      </c>
      <c r="D22" s="63"/>
      <c r="E22" s="49">
        <v>248684</v>
      </c>
      <c r="F22" s="63"/>
      <c r="G22" s="63"/>
      <c r="H22" s="49">
        <v>248684</v>
      </c>
      <c r="I22" s="83"/>
      <c r="J22" s="83"/>
    </row>
    <row r="23" spans="1:10" ht="31.2" x14ac:dyDescent="0.25">
      <c r="A23" s="170" t="s">
        <v>139</v>
      </c>
      <c r="B23" s="171" t="s">
        <v>218</v>
      </c>
      <c r="C23" s="172">
        <v>182266</v>
      </c>
      <c r="D23" s="63"/>
      <c r="E23" s="49">
        <v>182266</v>
      </c>
      <c r="F23" s="63"/>
      <c r="G23" s="63"/>
      <c r="H23" s="49">
        <v>182266</v>
      </c>
      <c r="I23" s="83"/>
      <c r="J23" s="83"/>
    </row>
    <row r="24" spans="1:10" ht="31.2" x14ac:dyDescent="0.25">
      <c r="A24" s="170" t="s">
        <v>140</v>
      </c>
      <c r="B24" s="171" t="s">
        <v>219</v>
      </c>
      <c r="C24" s="172">
        <v>149351</v>
      </c>
      <c r="D24" s="63"/>
      <c r="E24" s="49">
        <v>149351</v>
      </c>
      <c r="F24" s="63"/>
      <c r="G24" s="63"/>
      <c r="H24" s="49">
        <v>149351</v>
      </c>
      <c r="I24" s="83"/>
      <c r="J24" s="83"/>
    </row>
    <row r="25" spans="1:10" ht="46.8" x14ac:dyDescent="0.25">
      <c r="A25" s="170" t="s">
        <v>141</v>
      </c>
      <c r="B25" s="171" t="s">
        <v>220</v>
      </c>
      <c r="C25" s="172">
        <v>39179</v>
      </c>
      <c r="D25" s="63"/>
      <c r="E25" s="49">
        <v>39179</v>
      </c>
      <c r="F25" s="63"/>
      <c r="G25" s="63"/>
      <c r="H25" s="49">
        <v>39179</v>
      </c>
      <c r="I25" s="83"/>
      <c r="J25" s="83"/>
    </row>
    <row r="26" spans="1:10" ht="46.8" x14ac:dyDescent="0.25">
      <c r="A26" s="170" t="s">
        <v>142</v>
      </c>
      <c r="B26" s="171" t="s">
        <v>221</v>
      </c>
      <c r="C26" s="172">
        <v>35491</v>
      </c>
      <c r="D26" s="63"/>
      <c r="E26" s="49">
        <v>35491</v>
      </c>
      <c r="F26" s="63"/>
      <c r="G26" s="63"/>
      <c r="H26" s="49">
        <v>35491</v>
      </c>
      <c r="I26" s="83"/>
      <c r="J26" s="83"/>
    </row>
    <row r="27" spans="1:10" ht="35.25" customHeight="1" x14ac:dyDescent="0.25">
      <c r="A27" s="62" t="s">
        <v>30</v>
      </c>
      <c r="B27" s="51" t="s">
        <v>225</v>
      </c>
      <c r="C27" s="48">
        <f>SUM(C28:C34)</f>
        <v>592074</v>
      </c>
      <c r="D27" s="63">
        <f>C27/C35</f>
        <v>0.2945619808807397</v>
      </c>
      <c r="E27" s="49">
        <f>SUM(E28:E34)</f>
        <v>592074</v>
      </c>
      <c r="F27" s="63">
        <f>E27/E35</f>
        <v>0.2945619808807397</v>
      </c>
      <c r="G27" s="63">
        <f t="shared" si="0"/>
        <v>1</v>
      </c>
      <c r="H27" s="49">
        <f>SUM(H28:H34)</f>
        <v>592074</v>
      </c>
      <c r="I27" s="83">
        <f>H27/H35</f>
        <v>0.2945619808807397</v>
      </c>
      <c r="J27" s="83">
        <f t="shared" si="1"/>
        <v>1</v>
      </c>
    </row>
    <row r="28" spans="1:10" ht="46.8" x14ac:dyDescent="0.25">
      <c r="A28" s="62" t="s">
        <v>226</v>
      </c>
      <c r="B28" s="51" t="s">
        <v>227</v>
      </c>
      <c r="C28" s="167">
        <v>132700</v>
      </c>
      <c r="D28" s="63"/>
      <c r="E28" s="49">
        <v>132700</v>
      </c>
      <c r="F28" s="63"/>
      <c r="G28" s="63"/>
      <c r="H28" s="49">
        <v>132700</v>
      </c>
      <c r="I28" s="83"/>
      <c r="J28" s="83"/>
    </row>
    <row r="29" spans="1:10" ht="46.8" x14ac:dyDescent="0.25">
      <c r="A29" s="62" t="s">
        <v>84</v>
      </c>
      <c r="B29" s="51" t="s">
        <v>228</v>
      </c>
      <c r="C29" s="167">
        <v>32000</v>
      </c>
      <c r="D29" s="63"/>
      <c r="E29" s="49">
        <v>32000</v>
      </c>
      <c r="F29" s="63"/>
      <c r="G29" s="63"/>
      <c r="H29" s="49">
        <v>32000</v>
      </c>
      <c r="I29" s="83"/>
      <c r="J29" s="83"/>
    </row>
    <row r="30" spans="1:10" ht="46.8" x14ac:dyDescent="0.25">
      <c r="A30" s="62" t="s">
        <v>85</v>
      </c>
      <c r="B30" s="51" t="s">
        <v>229</v>
      </c>
      <c r="C30" s="167">
        <v>16740</v>
      </c>
      <c r="D30" s="63"/>
      <c r="E30" s="49">
        <v>16740</v>
      </c>
      <c r="F30" s="63"/>
      <c r="G30" s="63"/>
      <c r="H30" s="49">
        <v>16740</v>
      </c>
      <c r="I30" s="83"/>
      <c r="J30" s="83"/>
    </row>
    <row r="31" spans="1:10" ht="46.8" x14ac:dyDescent="0.25">
      <c r="A31" s="62" t="s">
        <v>86</v>
      </c>
      <c r="B31" s="51" t="s">
        <v>230</v>
      </c>
      <c r="C31" s="167">
        <v>112844</v>
      </c>
      <c r="D31" s="63"/>
      <c r="E31" s="49">
        <v>112844</v>
      </c>
      <c r="F31" s="63"/>
      <c r="G31" s="63"/>
      <c r="H31" s="49">
        <v>112844</v>
      </c>
      <c r="I31" s="83"/>
      <c r="J31" s="83"/>
    </row>
    <row r="32" spans="1:10" ht="46.8" x14ac:dyDescent="0.25">
      <c r="A32" s="62" t="s">
        <v>163</v>
      </c>
      <c r="B32" s="51" t="s">
        <v>231</v>
      </c>
      <c r="C32" s="167">
        <v>88350.000000000015</v>
      </c>
      <c r="D32" s="63"/>
      <c r="E32" s="49">
        <v>88350.000000000015</v>
      </c>
      <c r="F32" s="63"/>
      <c r="G32" s="63"/>
      <c r="H32" s="49">
        <v>88350.000000000015</v>
      </c>
      <c r="I32" s="83"/>
      <c r="J32" s="83"/>
    </row>
    <row r="33" spans="1:10" ht="46.8" x14ac:dyDescent="0.25">
      <c r="A33" s="62" t="s">
        <v>164</v>
      </c>
      <c r="B33" s="51" t="s">
        <v>232</v>
      </c>
      <c r="C33" s="167">
        <v>34000</v>
      </c>
      <c r="D33" s="63"/>
      <c r="E33" s="49">
        <v>34000</v>
      </c>
      <c r="F33" s="63"/>
      <c r="G33" s="63"/>
      <c r="H33" s="49">
        <v>34000</v>
      </c>
      <c r="I33" s="83"/>
      <c r="J33" s="83"/>
    </row>
    <row r="34" spans="1:10" ht="46.8" x14ac:dyDescent="0.25">
      <c r="A34" s="62" t="s">
        <v>165</v>
      </c>
      <c r="B34" s="51" t="s">
        <v>233</v>
      </c>
      <c r="C34" s="167">
        <v>175440</v>
      </c>
      <c r="D34" s="63"/>
      <c r="E34" s="49">
        <v>175440</v>
      </c>
      <c r="F34" s="63"/>
      <c r="G34" s="63"/>
      <c r="H34" s="49">
        <v>175440</v>
      </c>
      <c r="I34" s="83"/>
      <c r="J34" s="83"/>
    </row>
    <row r="35" spans="1:10" s="59" customFormat="1" ht="22.5" customHeight="1" x14ac:dyDescent="0.25">
      <c r="A35" s="371" t="s">
        <v>31</v>
      </c>
      <c r="B35" s="372"/>
      <c r="C35" s="64">
        <f>C6+C8+C27</f>
        <v>2010015</v>
      </c>
      <c r="D35" s="65">
        <f>SUM(D6:D34)</f>
        <v>1</v>
      </c>
      <c r="E35" s="67">
        <f>E6+E8+E27</f>
        <v>2010015</v>
      </c>
      <c r="F35" s="65">
        <f>SUM(F6:F34)</f>
        <v>1</v>
      </c>
      <c r="G35" s="66">
        <f>E35/C35</f>
        <v>1</v>
      </c>
      <c r="H35" s="67">
        <f>H6+H8+H27</f>
        <v>2010015</v>
      </c>
      <c r="I35" s="84">
        <f>SUM(I6:I34)</f>
        <v>1</v>
      </c>
      <c r="J35" s="102">
        <f>H35/C35</f>
        <v>1</v>
      </c>
    </row>
    <row r="36" spans="1:10" ht="13.8" customHeight="1" x14ac:dyDescent="0.25"/>
    <row r="37" spans="1:10" ht="2.4" hidden="1" customHeight="1" x14ac:dyDescent="0.25">
      <c r="A37" s="373" t="s">
        <v>698</v>
      </c>
      <c r="B37" s="373"/>
      <c r="C37" s="373"/>
      <c r="D37" s="373"/>
      <c r="E37" s="373"/>
      <c r="F37" s="373"/>
      <c r="G37" s="373"/>
      <c r="H37" s="44"/>
    </row>
  </sheetData>
  <mergeCells count="11">
    <mergeCell ref="A35:B35"/>
    <mergeCell ref="A37:G37"/>
    <mergeCell ref="C3:H3"/>
    <mergeCell ref="A2:J2"/>
    <mergeCell ref="I3:J3"/>
    <mergeCell ref="A4:A5"/>
    <mergeCell ref="C4:D4"/>
    <mergeCell ref="E4:G4"/>
    <mergeCell ref="H4:J4"/>
    <mergeCell ref="A3:B3"/>
    <mergeCell ref="B4:B5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zoomScaleNormal="100" workbookViewId="0">
      <pane xSplit="2" ySplit="5" topLeftCell="K24" activePane="bottomRight" state="frozen"/>
      <selection pane="topRight" activeCell="E1" sqref="E1"/>
      <selection pane="bottomLeft" activeCell="A6" sqref="A6"/>
      <selection pane="bottomRight" activeCell="C12" sqref="C12"/>
    </sheetView>
  </sheetViews>
  <sheetFormatPr defaultColWidth="8.88671875" defaultRowHeight="14.4" x14ac:dyDescent="0.25"/>
  <cols>
    <col min="1" max="1" width="7.88671875" style="1" customWidth="1"/>
    <col min="2" max="2" width="53.88671875" style="1" bestFit="1" customWidth="1"/>
    <col min="3" max="3" width="14.88671875" style="96" customWidth="1"/>
    <col min="4" max="4" width="15.33203125" style="259" customWidth="1"/>
    <col min="5" max="5" width="9.6640625" style="1" customWidth="1"/>
    <col min="6" max="6" width="5.77734375" style="1" customWidth="1"/>
    <col min="7" max="7" width="5.88671875" style="1" customWidth="1"/>
    <col min="8" max="8" width="14.44140625" style="86" bestFit="1" customWidth="1"/>
    <col min="9" max="9" width="10.6640625" style="87" customWidth="1"/>
    <col min="10" max="10" width="15.44140625" style="88" customWidth="1"/>
    <col min="11" max="11" width="8.77734375" style="89" customWidth="1"/>
    <col min="12" max="12" width="11.6640625" style="1" bestFit="1" customWidth="1"/>
    <col min="13" max="13" width="21.6640625" style="1" bestFit="1" customWidth="1"/>
    <col min="14" max="14" width="14.44140625" style="1" hidden="1" customWidth="1"/>
    <col min="15" max="15" width="5.44140625" style="1" hidden="1" customWidth="1"/>
    <col min="16" max="16384" width="8.88671875" style="1"/>
  </cols>
  <sheetData>
    <row r="1" spans="1:15" x14ac:dyDescent="0.25">
      <c r="A1" s="52" t="s">
        <v>47</v>
      </c>
    </row>
    <row r="2" spans="1:15" ht="32.25" customHeight="1" x14ac:dyDescent="0.25">
      <c r="A2" s="385" t="s">
        <v>683</v>
      </c>
      <c r="B2" s="385"/>
      <c r="C2" s="385"/>
      <c r="D2" s="386"/>
      <c r="E2" s="385"/>
      <c r="F2" s="385"/>
      <c r="G2" s="385"/>
      <c r="H2" s="387"/>
      <c r="I2" s="385"/>
      <c r="J2" s="386"/>
      <c r="K2" s="385"/>
      <c r="L2" s="385"/>
      <c r="M2" s="385"/>
      <c r="N2" s="385"/>
    </row>
    <row r="3" spans="1:15" s="90" customFormat="1" ht="27" customHeight="1" x14ac:dyDescent="0.25">
      <c r="A3" s="377" t="s">
        <v>222</v>
      </c>
      <c r="B3" s="377"/>
      <c r="C3" s="377"/>
      <c r="D3" s="260"/>
      <c r="E3" s="85"/>
      <c r="F3" s="85"/>
      <c r="G3" s="388" t="s">
        <v>242</v>
      </c>
      <c r="H3" s="388"/>
      <c r="I3" s="388"/>
      <c r="J3" s="389"/>
      <c r="K3" s="388"/>
      <c r="L3" s="380" t="s">
        <v>103</v>
      </c>
      <c r="M3" s="380"/>
    </row>
    <row r="4" spans="1:15" s="2" customFormat="1" ht="27" customHeight="1" x14ac:dyDescent="0.25">
      <c r="A4" s="390" t="s">
        <v>5</v>
      </c>
      <c r="B4" s="381" t="s">
        <v>48</v>
      </c>
      <c r="C4" s="391" t="s">
        <v>51</v>
      </c>
      <c r="D4" s="392" t="s">
        <v>52</v>
      </c>
      <c r="E4" s="394" t="s">
        <v>69</v>
      </c>
      <c r="F4" s="394" t="s">
        <v>53</v>
      </c>
      <c r="G4" s="394" t="s">
        <v>54</v>
      </c>
      <c r="H4" s="396" t="s">
        <v>90</v>
      </c>
      <c r="I4" s="383" t="s">
        <v>91</v>
      </c>
      <c r="J4" s="398" t="s">
        <v>49</v>
      </c>
      <c r="K4" s="395"/>
      <c r="L4" s="395" t="s">
        <v>70</v>
      </c>
      <c r="M4" s="395"/>
      <c r="N4" s="395" t="s">
        <v>56</v>
      </c>
      <c r="O4" s="395" t="s">
        <v>10</v>
      </c>
    </row>
    <row r="5" spans="1:15" s="2" customFormat="1" ht="26.4" customHeight="1" x14ac:dyDescent="0.25">
      <c r="A5" s="390"/>
      <c r="B5" s="382"/>
      <c r="C5" s="391"/>
      <c r="D5" s="393"/>
      <c r="E5" s="394"/>
      <c r="F5" s="394"/>
      <c r="G5" s="394"/>
      <c r="H5" s="397"/>
      <c r="I5" s="384"/>
      <c r="J5" s="69" t="s">
        <v>11</v>
      </c>
      <c r="K5" s="70" t="s">
        <v>13</v>
      </c>
      <c r="L5" s="71" t="s">
        <v>41</v>
      </c>
      <c r="M5" s="68" t="s">
        <v>58</v>
      </c>
      <c r="N5" s="395"/>
      <c r="O5" s="395"/>
    </row>
    <row r="6" spans="1:15" s="3" customFormat="1" ht="21.75" customHeight="1" x14ac:dyDescent="0.25">
      <c r="A6" s="53" t="s">
        <v>68</v>
      </c>
      <c r="B6" s="98" t="s">
        <v>43</v>
      </c>
      <c r="C6" s="97">
        <f>C7+C20+C40+C48+C59</f>
        <v>33580.406637</v>
      </c>
      <c r="D6" s="261">
        <f>D7+D20+D40+D48+D59</f>
        <v>35438.844936270005</v>
      </c>
      <c r="E6" s="97"/>
      <c r="F6" s="97"/>
      <c r="G6" s="97"/>
      <c r="H6" s="97">
        <f t="shared" ref="H6" si="0">H7+H20+H40+H48+H59</f>
        <v>33712.892103999999</v>
      </c>
      <c r="I6" s="177">
        <f>H6/D6</f>
        <v>0.95129771200574387</v>
      </c>
      <c r="J6" s="97">
        <f t="shared" ref="J6" si="1">J7+J20+J40+J48+J59</f>
        <v>31884.539815</v>
      </c>
      <c r="K6" s="92">
        <f>J6/H6</f>
        <v>0.94576696999593612</v>
      </c>
      <c r="L6" s="55"/>
      <c r="M6" s="56"/>
      <c r="N6" s="57"/>
      <c r="O6" s="5"/>
    </row>
    <row r="7" spans="1:15" s="3" customFormat="1" ht="21.75" customHeight="1" x14ac:dyDescent="0.25">
      <c r="A7" s="73" t="s">
        <v>71</v>
      </c>
      <c r="B7" s="39" t="s">
        <v>235</v>
      </c>
      <c r="C7" s="97">
        <f>SUM(C8:C19)</f>
        <v>5617.5994199999996</v>
      </c>
      <c r="D7" s="261">
        <f>SUM(D8:D19)</f>
        <v>5477.5779780000003</v>
      </c>
      <c r="E7" s="91"/>
      <c r="F7" s="91"/>
      <c r="G7" s="91"/>
      <c r="H7" s="58">
        <f>SUM(H8:H19)</f>
        <v>6366.7190060000003</v>
      </c>
      <c r="I7" s="54">
        <f>H7/D7</f>
        <v>1.1623237554209402</v>
      </c>
      <c r="J7" s="58">
        <f>SUM(J8:J19)</f>
        <v>6366.7190060000003</v>
      </c>
      <c r="K7" s="92">
        <f t="shared" ref="K7:K62" si="2">J7/H7</f>
        <v>1</v>
      </c>
      <c r="L7" s="55"/>
      <c r="M7" s="56"/>
      <c r="N7" s="57"/>
      <c r="O7" s="5"/>
    </row>
    <row r="8" spans="1:15" s="3" customFormat="1" ht="21.75" customHeight="1" x14ac:dyDescent="0.25">
      <c r="A8" s="75" t="s">
        <v>75</v>
      </c>
      <c r="B8" s="40" t="s">
        <v>121</v>
      </c>
      <c r="C8" s="175">
        <v>508.72430300000002</v>
      </c>
      <c r="D8" s="262">
        <v>497.84581400000002</v>
      </c>
      <c r="E8" s="248">
        <v>1</v>
      </c>
      <c r="F8" s="91" t="s">
        <v>234</v>
      </c>
      <c r="G8" s="91" t="s">
        <v>234</v>
      </c>
      <c r="H8" s="58">
        <v>430.91646300000002</v>
      </c>
      <c r="I8" s="54">
        <f t="shared" ref="I8:I64" si="3">H8/D8</f>
        <v>0.86556208947053637</v>
      </c>
      <c r="J8" s="91">
        <v>430.91646300000002</v>
      </c>
      <c r="K8" s="92">
        <f t="shared" si="2"/>
        <v>1</v>
      </c>
      <c r="L8" s="213" t="s">
        <v>685</v>
      </c>
      <c r="M8" s="56" t="s">
        <v>369</v>
      </c>
      <c r="N8" s="57"/>
      <c r="O8" s="5"/>
    </row>
    <row r="9" spans="1:15" s="3" customFormat="1" ht="21.75" customHeight="1" x14ac:dyDescent="0.25">
      <c r="A9" s="75" t="s">
        <v>76</v>
      </c>
      <c r="B9" s="40" t="s">
        <v>122</v>
      </c>
      <c r="C9" s="175">
        <v>272.72146800000002</v>
      </c>
      <c r="D9" s="262">
        <v>252.568219</v>
      </c>
      <c r="E9" s="248">
        <v>1</v>
      </c>
      <c r="F9" s="91" t="s">
        <v>234</v>
      </c>
      <c r="G9" s="91" t="s">
        <v>234</v>
      </c>
      <c r="H9" s="58">
        <v>279.63056699999999</v>
      </c>
      <c r="I9" s="54">
        <f t="shared" si="3"/>
        <v>1.107148667030035</v>
      </c>
      <c r="J9" s="91">
        <v>279.63056699999999</v>
      </c>
      <c r="K9" s="92">
        <f t="shared" si="2"/>
        <v>1</v>
      </c>
      <c r="L9" s="213" t="s">
        <v>370</v>
      </c>
      <c r="M9" s="56" t="s">
        <v>371</v>
      </c>
      <c r="N9" s="57"/>
      <c r="O9" s="5"/>
    </row>
    <row r="10" spans="1:15" s="3" customFormat="1" ht="21.75" customHeight="1" x14ac:dyDescent="0.25">
      <c r="A10" s="75" t="s">
        <v>77</v>
      </c>
      <c r="B10" s="40" t="s">
        <v>123</v>
      </c>
      <c r="C10" s="175">
        <v>157.84799599999999</v>
      </c>
      <c r="D10" s="262">
        <v>155.48893100000001</v>
      </c>
      <c r="E10" s="248">
        <v>1</v>
      </c>
      <c r="F10" s="91" t="s">
        <v>234</v>
      </c>
      <c r="G10" s="91" t="s">
        <v>234</v>
      </c>
      <c r="H10" s="58">
        <v>269.43284399999999</v>
      </c>
      <c r="I10" s="54">
        <f t="shared" si="3"/>
        <v>1.7328104468092329</v>
      </c>
      <c r="J10" s="91">
        <v>269.43284399999999</v>
      </c>
      <c r="K10" s="92">
        <f t="shared" si="2"/>
        <v>1</v>
      </c>
      <c r="L10" s="213" t="s">
        <v>372</v>
      </c>
      <c r="M10" s="56" t="s">
        <v>373</v>
      </c>
      <c r="N10" s="57"/>
      <c r="O10" s="5"/>
    </row>
    <row r="11" spans="1:15" s="3" customFormat="1" ht="21.75" customHeight="1" x14ac:dyDescent="0.25">
      <c r="A11" s="75" t="s">
        <v>78</v>
      </c>
      <c r="B11" s="40" t="s">
        <v>124</v>
      </c>
      <c r="C11" s="175">
        <v>375.90464200000002</v>
      </c>
      <c r="D11" s="262">
        <v>370.05802799999998</v>
      </c>
      <c r="E11" s="248">
        <v>1</v>
      </c>
      <c r="F11" s="91" t="s">
        <v>234</v>
      </c>
      <c r="G11" s="91" t="s">
        <v>234</v>
      </c>
      <c r="H11" s="58">
        <v>581.53758400000004</v>
      </c>
      <c r="I11" s="54">
        <f t="shared" si="3"/>
        <v>1.571476741480123</v>
      </c>
      <c r="J11" s="91">
        <v>581.53758400000004</v>
      </c>
      <c r="K11" s="92">
        <f t="shared" si="2"/>
        <v>1</v>
      </c>
      <c r="L11" s="213" t="s">
        <v>372</v>
      </c>
      <c r="M11" s="56" t="s">
        <v>373</v>
      </c>
      <c r="N11" s="57"/>
      <c r="O11" s="5"/>
    </row>
    <row r="12" spans="1:15" s="3" customFormat="1" ht="21.75" customHeight="1" x14ac:dyDescent="0.25">
      <c r="A12" s="75" t="s">
        <v>114</v>
      </c>
      <c r="B12" s="40" t="s">
        <v>125</v>
      </c>
      <c r="C12" s="175">
        <v>447.55522200000001</v>
      </c>
      <c r="D12" s="262">
        <v>439.94934699999999</v>
      </c>
      <c r="E12" s="248">
        <v>1</v>
      </c>
      <c r="F12" s="91" t="s">
        <v>234</v>
      </c>
      <c r="G12" s="91" t="s">
        <v>234</v>
      </c>
      <c r="H12" s="58">
        <v>691.22580800000003</v>
      </c>
      <c r="I12" s="54">
        <f t="shared" si="3"/>
        <v>1.5711486167974698</v>
      </c>
      <c r="J12" s="91">
        <v>691.22580800000003</v>
      </c>
      <c r="K12" s="92">
        <f t="shared" si="2"/>
        <v>1</v>
      </c>
      <c r="L12" s="213" t="s">
        <v>368</v>
      </c>
      <c r="M12" s="56" t="s">
        <v>374</v>
      </c>
      <c r="N12" s="57"/>
      <c r="O12" s="5"/>
    </row>
    <row r="13" spans="1:15" s="3" customFormat="1" ht="21.75" customHeight="1" x14ac:dyDescent="0.25">
      <c r="A13" s="75" t="s">
        <v>115</v>
      </c>
      <c r="B13" s="40" t="s">
        <v>126</v>
      </c>
      <c r="C13" s="175">
        <v>257.165074</v>
      </c>
      <c r="D13" s="262">
        <v>252.42787000000001</v>
      </c>
      <c r="E13" s="248">
        <v>1</v>
      </c>
      <c r="F13" s="91" t="s">
        <v>234</v>
      </c>
      <c r="G13" s="91" t="s">
        <v>234</v>
      </c>
      <c r="H13" s="58">
        <v>388.42532499999999</v>
      </c>
      <c r="I13" s="54">
        <f t="shared" si="3"/>
        <v>1.5387576855123009</v>
      </c>
      <c r="J13" s="91">
        <v>388.42532499999999</v>
      </c>
      <c r="K13" s="92">
        <f t="shared" si="2"/>
        <v>1</v>
      </c>
      <c r="L13" s="213" t="s">
        <v>368</v>
      </c>
      <c r="M13" s="56" t="s">
        <v>374</v>
      </c>
      <c r="N13" s="57"/>
      <c r="O13" s="5"/>
    </row>
    <row r="14" spans="1:15" s="3" customFormat="1" ht="21.75" customHeight="1" x14ac:dyDescent="0.25">
      <c r="A14" s="75" t="s">
        <v>116</v>
      </c>
      <c r="B14" s="40" t="s">
        <v>127</v>
      </c>
      <c r="C14" s="175">
        <v>870.04249100000004</v>
      </c>
      <c r="D14" s="262">
        <v>846.33279900000002</v>
      </c>
      <c r="E14" s="248">
        <v>1</v>
      </c>
      <c r="F14" s="91" t="s">
        <v>234</v>
      </c>
      <c r="G14" s="91" t="s">
        <v>234</v>
      </c>
      <c r="H14" s="58">
        <v>889.81394299999999</v>
      </c>
      <c r="I14" s="54">
        <f t="shared" si="3"/>
        <v>1.051375941061691</v>
      </c>
      <c r="J14" s="91">
        <v>889.81394299999999</v>
      </c>
      <c r="K14" s="92">
        <f t="shared" si="2"/>
        <v>1</v>
      </c>
      <c r="L14" s="213" t="s">
        <v>375</v>
      </c>
      <c r="M14" s="56" t="s">
        <v>376</v>
      </c>
      <c r="N14" s="57"/>
      <c r="O14" s="5"/>
    </row>
    <row r="15" spans="1:15" s="3" customFormat="1" ht="21.75" customHeight="1" x14ac:dyDescent="0.25">
      <c r="A15" s="75" t="s">
        <v>117</v>
      </c>
      <c r="B15" s="40" t="s">
        <v>128</v>
      </c>
      <c r="C15" s="175">
        <v>245.978016</v>
      </c>
      <c r="D15" s="262">
        <v>228.00869399999999</v>
      </c>
      <c r="E15" s="248">
        <v>1</v>
      </c>
      <c r="F15" s="91" t="s">
        <v>234</v>
      </c>
      <c r="G15" s="91" t="s">
        <v>234</v>
      </c>
      <c r="H15" s="58">
        <v>281.98997000000003</v>
      </c>
      <c r="I15" s="54">
        <f t="shared" si="3"/>
        <v>1.2367509547684179</v>
      </c>
      <c r="J15" s="91">
        <v>281.98997000000003</v>
      </c>
      <c r="K15" s="92">
        <f t="shared" si="2"/>
        <v>1</v>
      </c>
      <c r="L15" s="213" t="s">
        <v>375</v>
      </c>
      <c r="M15" s="56" t="s">
        <v>377</v>
      </c>
      <c r="N15" s="57"/>
      <c r="O15" s="5"/>
    </row>
    <row r="16" spans="1:15" s="3" customFormat="1" ht="21.75" customHeight="1" x14ac:dyDescent="0.25">
      <c r="A16" s="75" t="s">
        <v>118</v>
      </c>
      <c r="B16" s="40" t="s">
        <v>129</v>
      </c>
      <c r="C16" s="175">
        <v>780.94973900000002</v>
      </c>
      <c r="D16" s="262">
        <v>775.39837399999999</v>
      </c>
      <c r="E16" s="248">
        <v>1</v>
      </c>
      <c r="F16" s="91" t="s">
        <v>234</v>
      </c>
      <c r="G16" s="91" t="s">
        <v>234</v>
      </c>
      <c r="H16" s="58">
        <v>782.40599099999997</v>
      </c>
      <c r="I16" s="54">
        <f t="shared" si="3"/>
        <v>1.0090374409271072</v>
      </c>
      <c r="J16" s="91">
        <v>782.40599099999997</v>
      </c>
      <c r="K16" s="92">
        <f t="shared" si="2"/>
        <v>1</v>
      </c>
      <c r="L16" s="213" t="s">
        <v>378</v>
      </c>
      <c r="M16" s="56" t="s">
        <v>379</v>
      </c>
      <c r="N16" s="57"/>
      <c r="O16" s="5"/>
    </row>
    <row r="17" spans="1:15" s="3" customFormat="1" ht="21.75" customHeight="1" x14ac:dyDescent="0.25">
      <c r="A17" s="75" t="s">
        <v>119</v>
      </c>
      <c r="B17" s="40" t="s">
        <v>130</v>
      </c>
      <c r="C17" s="175">
        <v>689.47304599999995</v>
      </c>
      <c r="D17" s="262">
        <v>661.94205699999998</v>
      </c>
      <c r="E17" s="248">
        <v>1</v>
      </c>
      <c r="F17" s="91" t="s">
        <v>234</v>
      </c>
      <c r="G17" s="91" t="s">
        <v>234</v>
      </c>
      <c r="H17" s="58">
        <v>719.24502700000005</v>
      </c>
      <c r="I17" s="54">
        <f t="shared" si="3"/>
        <v>1.0865679546933518</v>
      </c>
      <c r="J17" s="91">
        <v>719.24502700000005</v>
      </c>
      <c r="K17" s="92">
        <f t="shared" si="2"/>
        <v>1</v>
      </c>
      <c r="L17" s="213" t="s">
        <v>380</v>
      </c>
      <c r="M17" s="56" t="s">
        <v>381</v>
      </c>
      <c r="N17" s="57"/>
      <c r="O17" s="5"/>
    </row>
    <row r="18" spans="1:15" s="3" customFormat="1" ht="21.75" customHeight="1" x14ac:dyDescent="0.25">
      <c r="A18" s="75" t="s">
        <v>120</v>
      </c>
      <c r="B18" s="40" t="s">
        <v>131</v>
      </c>
      <c r="C18" s="175">
        <v>437.88304499999998</v>
      </c>
      <c r="D18" s="262">
        <v>424.20346699999999</v>
      </c>
      <c r="E18" s="248">
        <v>1</v>
      </c>
      <c r="F18" s="91" t="s">
        <v>234</v>
      </c>
      <c r="G18" s="91" t="s">
        <v>234</v>
      </c>
      <c r="H18" s="58">
        <v>478.741106</v>
      </c>
      <c r="I18" s="54">
        <f t="shared" si="3"/>
        <v>1.1285648120362959</v>
      </c>
      <c r="J18" s="91">
        <v>478.741106</v>
      </c>
      <c r="K18" s="92">
        <f t="shared" si="2"/>
        <v>1</v>
      </c>
      <c r="L18" s="213" t="s">
        <v>380</v>
      </c>
      <c r="M18" s="56" t="s">
        <v>379</v>
      </c>
      <c r="N18" s="57"/>
      <c r="O18" s="5"/>
    </row>
    <row r="19" spans="1:15" s="3" customFormat="1" ht="21.75" customHeight="1" x14ac:dyDescent="0.25">
      <c r="A19" s="75" t="s">
        <v>606</v>
      </c>
      <c r="B19" s="40" t="s">
        <v>646</v>
      </c>
      <c r="C19" s="175">
        <f>5733543.78/10000</f>
        <v>573.354378</v>
      </c>
      <c r="D19" s="262">
        <f>C19</f>
        <v>573.354378</v>
      </c>
      <c r="E19" s="250">
        <v>1</v>
      </c>
      <c r="F19" s="91" t="s">
        <v>234</v>
      </c>
      <c r="G19" s="91" t="s">
        <v>234</v>
      </c>
      <c r="H19" s="246">
        <v>573.354378</v>
      </c>
      <c r="I19" s="54">
        <f t="shared" si="3"/>
        <v>1</v>
      </c>
      <c r="J19" s="245">
        <f>H19</f>
        <v>573.354378</v>
      </c>
      <c r="K19" s="92">
        <f t="shared" si="2"/>
        <v>1</v>
      </c>
      <c r="L19" s="213" t="s">
        <v>611</v>
      </c>
      <c r="M19" s="56" t="s">
        <v>612</v>
      </c>
      <c r="N19" s="57"/>
      <c r="O19" s="5"/>
    </row>
    <row r="20" spans="1:15" s="3" customFormat="1" ht="21.75" customHeight="1" x14ac:dyDescent="0.25">
      <c r="A20" s="71" t="s">
        <v>72</v>
      </c>
      <c r="B20" s="39" t="s">
        <v>161</v>
      </c>
      <c r="C20" s="97">
        <f>SUM(C21:C39)</f>
        <v>11155.748599000002</v>
      </c>
      <c r="D20" s="261">
        <f>SUM(D21:D39)</f>
        <v>13357.464746000001</v>
      </c>
      <c r="E20" s="97"/>
      <c r="F20" s="97"/>
      <c r="G20" s="97"/>
      <c r="H20" s="97">
        <f>SUM(H21:H39)</f>
        <v>11188.841922</v>
      </c>
      <c r="I20" s="54">
        <f t="shared" si="3"/>
        <v>0.83764712351949777</v>
      </c>
      <c r="J20" s="97">
        <f>SUM(J21:J39)</f>
        <v>11188.841922</v>
      </c>
      <c r="K20" s="92">
        <f t="shared" si="2"/>
        <v>1</v>
      </c>
      <c r="L20" s="213"/>
      <c r="M20" s="56"/>
      <c r="N20" s="57"/>
      <c r="O20" s="5"/>
    </row>
    <row r="21" spans="1:15" s="3" customFormat="1" ht="21.75" customHeight="1" x14ac:dyDescent="0.25">
      <c r="A21" s="75" t="s">
        <v>79</v>
      </c>
      <c r="B21" s="5" t="s">
        <v>143</v>
      </c>
      <c r="C21" s="175">
        <v>167.67532700000001</v>
      </c>
      <c r="D21" s="262">
        <v>164.372795</v>
      </c>
      <c r="E21" s="248">
        <v>1</v>
      </c>
      <c r="F21" s="91" t="s">
        <v>234</v>
      </c>
      <c r="G21" s="91" t="s">
        <v>234</v>
      </c>
      <c r="H21" s="58">
        <v>178.40033199999999</v>
      </c>
      <c r="I21" s="54">
        <f t="shared" si="3"/>
        <v>1.0853397729228855</v>
      </c>
      <c r="J21" s="91">
        <v>178.40033199999999</v>
      </c>
      <c r="K21" s="92">
        <f t="shared" si="2"/>
        <v>1</v>
      </c>
      <c r="L21" s="210" t="s">
        <v>382</v>
      </c>
      <c r="M21" s="209" t="s">
        <v>383</v>
      </c>
      <c r="N21" s="57"/>
      <c r="O21" s="5"/>
    </row>
    <row r="22" spans="1:15" s="3" customFormat="1" ht="21.75" customHeight="1" x14ac:dyDescent="0.25">
      <c r="A22" s="75" t="s">
        <v>80</v>
      </c>
      <c r="B22" s="5" t="s">
        <v>144</v>
      </c>
      <c r="C22" s="175">
        <v>635.10031300000003</v>
      </c>
      <c r="D22" s="262">
        <v>628.76401999999996</v>
      </c>
      <c r="E22" s="248">
        <v>1</v>
      </c>
      <c r="F22" s="91" t="s">
        <v>234</v>
      </c>
      <c r="G22" s="91" t="s">
        <v>234</v>
      </c>
      <c r="H22" s="58">
        <v>703.75210500000003</v>
      </c>
      <c r="I22" s="54">
        <f t="shared" si="3"/>
        <v>1.1192626845919078</v>
      </c>
      <c r="J22" s="91">
        <v>703.75210500000003</v>
      </c>
      <c r="K22" s="92">
        <f t="shared" si="2"/>
        <v>1</v>
      </c>
      <c r="L22" s="210" t="s">
        <v>382</v>
      </c>
      <c r="M22" s="209" t="s">
        <v>384</v>
      </c>
      <c r="N22" s="57"/>
      <c r="O22" s="5"/>
    </row>
    <row r="23" spans="1:15" s="3" customFormat="1" ht="21.75" customHeight="1" x14ac:dyDescent="0.25">
      <c r="A23" s="75" t="s">
        <v>81</v>
      </c>
      <c r="B23" s="5" t="s">
        <v>145</v>
      </c>
      <c r="C23" s="175">
        <v>217.27056999999999</v>
      </c>
      <c r="D23" s="262">
        <v>216.33429899999999</v>
      </c>
      <c r="E23" s="248">
        <v>1</v>
      </c>
      <c r="F23" s="91" t="s">
        <v>234</v>
      </c>
      <c r="G23" s="91" t="s">
        <v>234</v>
      </c>
      <c r="H23" s="58">
        <v>206.05450099999999</v>
      </c>
      <c r="I23" s="54">
        <f t="shared" si="3"/>
        <v>0.95248188545451129</v>
      </c>
      <c r="J23" s="91">
        <v>206.05450099999999</v>
      </c>
      <c r="K23" s="92">
        <f t="shared" si="2"/>
        <v>1</v>
      </c>
      <c r="L23" s="210" t="s">
        <v>385</v>
      </c>
      <c r="M23" s="209" t="s">
        <v>386</v>
      </c>
      <c r="N23" s="57"/>
      <c r="O23" s="5"/>
    </row>
    <row r="24" spans="1:15" s="3" customFormat="1" ht="21.75" customHeight="1" x14ac:dyDescent="0.25">
      <c r="A24" s="75" t="s">
        <v>82</v>
      </c>
      <c r="B24" s="5" t="s">
        <v>146</v>
      </c>
      <c r="C24" s="175">
        <v>683.54146800000001</v>
      </c>
      <c r="D24" s="262">
        <v>682.79729999999995</v>
      </c>
      <c r="E24" s="248">
        <v>1</v>
      </c>
      <c r="F24" s="91" t="s">
        <v>234</v>
      </c>
      <c r="G24" s="91" t="s">
        <v>234</v>
      </c>
      <c r="H24" s="58">
        <v>712.72837500000003</v>
      </c>
      <c r="I24" s="54">
        <f t="shared" si="3"/>
        <v>1.0438359598082771</v>
      </c>
      <c r="J24" s="91">
        <v>712.72837500000003</v>
      </c>
      <c r="K24" s="92">
        <f t="shared" si="2"/>
        <v>1</v>
      </c>
      <c r="L24" s="210" t="s">
        <v>385</v>
      </c>
      <c r="M24" s="209" t="s">
        <v>387</v>
      </c>
      <c r="N24" s="57"/>
      <c r="O24" s="5"/>
    </row>
    <row r="25" spans="1:15" s="3" customFormat="1" ht="21.75" customHeight="1" x14ac:dyDescent="0.25">
      <c r="A25" s="75" t="s">
        <v>110</v>
      </c>
      <c r="B25" s="5" t="s">
        <v>147</v>
      </c>
      <c r="C25" s="175">
        <v>440.178473</v>
      </c>
      <c r="D25" s="262">
        <v>437.97558500000002</v>
      </c>
      <c r="E25" s="248">
        <v>1</v>
      </c>
      <c r="F25" s="91" t="s">
        <v>234</v>
      </c>
      <c r="G25" s="91" t="s">
        <v>234</v>
      </c>
      <c r="H25" s="58">
        <v>459.47191900000001</v>
      </c>
      <c r="I25" s="54">
        <f t="shared" si="3"/>
        <v>1.0490811240083167</v>
      </c>
      <c r="J25" s="91">
        <v>459.47191900000001</v>
      </c>
      <c r="K25" s="92">
        <f t="shared" si="2"/>
        <v>1</v>
      </c>
      <c r="L25" s="210" t="s">
        <v>385</v>
      </c>
      <c r="M25" s="209" t="s">
        <v>388</v>
      </c>
      <c r="N25" s="57"/>
      <c r="O25" s="5"/>
    </row>
    <row r="26" spans="1:15" s="3" customFormat="1" ht="21.75" customHeight="1" x14ac:dyDescent="0.25">
      <c r="A26" s="75" t="s">
        <v>111</v>
      </c>
      <c r="B26" s="5" t="s">
        <v>148</v>
      </c>
      <c r="C26" s="175">
        <v>982.61211700000001</v>
      </c>
      <c r="D26" s="262">
        <v>981.01082699999995</v>
      </c>
      <c r="E26" s="248">
        <v>1</v>
      </c>
      <c r="F26" s="91" t="s">
        <v>234</v>
      </c>
      <c r="G26" s="91" t="s">
        <v>234</v>
      </c>
      <c r="H26" s="58">
        <v>1385.4012929999999</v>
      </c>
      <c r="I26" s="54">
        <f t="shared" si="3"/>
        <v>1.41221814772081</v>
      </c>
      <c r="J26" s="91">
        <v>1385.4012929999999</v>
      </c>
      <c r="K26" s="92">
        <f t="shared" si="2"/>
        <v>1</v>
      </c>
      <c r="L26" s="210" t="s">
        <v>389</v>
      </c>
      <c r="M26" s="209" t="s">
        <v>390</v>
      </c>
      <c r="N26" s="57"/>
      <c r="O26" s="5"/>
    </row>
    <row r="27" spans="1:15" s="3" customFormat="1" ht="21.75" customHeight="1" x14ac:dyDescent="0.25">
      <c r="A27" s="75" t="s">
        <v>112</v>
      </c>
      <c r="B27" s="5" t="s">
        <v>149</v>
      </c>
      <c r="C27" s="175">
        <v>162.37975399999999</v>
      </c>
      <c r="D27" s="262">
        <v>173.26105699999999</v>
      </c>
      <c r="E27" s="248">
        <v>1</v>
      </c>
      <c r="F27" s="91" t="s">
        <v>234</v>
      </c>
      <c r="G27" s="91" t="s">
        <v>234</v>
      </c>
      <c r="H27" s="58">
        <v>181.234374</v>
      </c>
      <c r="I27" s="54">
        <f t="shared" si="3"/>
        <v>1.0460190947582642</v>
      </c>
      <c r="J27" s="91">
        <v>181.234374</v>
      </c>
      <c r="K27" s="92">
        <f t="shared" si="2"/>
        <v>1</v>
      </c>
      <c r="L27" s="210" t="s">
        <v>391</v>
      </c>
      <c r="M27" s="209" t="s">
        <v>392</v>
      </c>
      <c r="N27" s="57"/>
      <c r="O27" s="5"/>
    </row>
    <row r="28" spans="1:15" s="3" customFormat="1" ht="21.75" customHeight="1" x14ac:dyDescent="0.25">
      <c r="A28" s="75" t="s">
        <v>113</v>
      </c>
      <c r="B28" s="5" t="s">
        <v>150</v>
      </c>
      <c r="C28" s="175">
        <v>127.923857</v>
      </c>
      <c r="D28" s="262">
        <v>127.75795599999999</v>
      </c>
      <c r="E28" s="248">
        <v>1</v>
      </c>
      <c r="F28" s="91" t="s">
        <v>234</v>
      </c>
      <c r="G28" s="91" t="s">
        <v>234</v>
      </c>
      <c r="H28" s="58">
        <v>149.46875900000001</v>
      </c>
      <c r="I28" s="54">
        <f t="shared" si="3"/>
        <v>1.1699369939825901</v>
      </c>
      <c r="J28" s="91">
        <v>149.46875900000001</v>
      </c>
      <c r="K28" s="92">
        <f t="shared" si="2"/>
        <v>1</v>
      </c>
      <c r="L28" s="210" t="s">
        <v>391</v>
      </c>
      <c r="M28" s="209" t="s">
        <v>392</v>
      </c>
      <c r="N28" s="57"/>
      <c r="O28" s="5"/>
    </row>
    <row r="29" spans="1:15" s="3" customFormat="1" ht="21.75" customHeight="1" x14ac:dyDescent="0.25">
      <c r="A29" s="75" t="s">
        <v>133</v>
      </c>
      <c r="B29" s="5" t="s">
        <v>151</v>
      </c>
      <c r="C29" s="175">
        <v>183.45143100000001</v>
      </c>
      <c r="D29" s="262">
        <v>193.456242</v>
      </c>
      <c r="E29" s="248">
        <v>1</v>
      </c>
      <c r="F29" s="91" t="s">
        <v>234</v>
      </c>
      <c r="G29" s="91" t="s">
        <v>234</v>
      </c>
      <c r="H29" s="58">
        <v>209.01720700000001</v>
      </c>
      <c r="I29" s="54">
        <f t="shared" si="3"/>
        <v>1.0804366136710131</v>
      </c>
      <c r="J29" s="91">
        <v>209.01720700000001</v>
      </c>
      <c r="K29" s="92">
        <f t="shared" si="2"/>
        <v>1</v>
      </c>
      <c r="L29" s="210" t="s">
        <v>391</v>
      </c>
      <c r="M29" s="209" t="s">
        <v>392</v>
      </c>
      <c r="N29" s="57"/>
      <c r="O29" s="5"/>
    </row>
    <row r="30" spans="1:15" s="3" customFormat="1" ht="21.75" customHeight="1" x14ac:dyDescent="0.25">
      <c r="A30" s="75" t="s">
        <v>134</v>
      </c>
      <c r="B30" s="5" t="s">
        <v>152</v>
      </c>
      <c r="C30" s="175">
        <v>149.98467099999999</v>
      </c>
      <c r="D30" s="262">
        <v>149.92934299999999</v>
      </c>
      <c r="E30" s="248">
        <v>1</v>
      </c>
      <c r="F30" s="91" t="s">
        <v>234</v>
      </c>
      <c r="G30" s="91" t="s">
        <v>234</v>
      </c>
      <c r="H30" s="58">
        <v>161.62069700000001</v>
      </c>
      <c r="I30" s="54">
        <f t="shared" si="3"/>
        <v>1.0779790917912582</v>
      </c>
      <c r="J30" s="91">
        <v>161.62069700000001</v>
      </c>
      <c r="K30" s="92">
        <f t="shared" si="2"/>
        <v>1</v>
      </c>
      <c r="L30" s="210" t="s">
        <v>391</v>
      </c>
      <c r="M30" s="209" t="s">
        <v>392</v>
      </c>
      <c r="N30" s="57"/>
      <c r="O30" s="5"/>
    </row>
    <row r="31" spans="1:15" s="3" customFormat="1" ht="21.75" customHeight="1" x14ac:dyDescent="0.25">
      <c r="A31" s="75" t="s">
        <v>135</v>
      </c>
      <c r="B31" s="5" t="s">
        <v>153</v>
      </c>
      <c r="C31" s="175">
        <v>128.35713100000001</v>
      </c>
      <c r="D31" s="262">
        <v>128.263307</v>
      </c>
      <c r="E31" s="248">
        <v>1</v>
      </c>
      <c r="F31" s="91" t="s">
        <v>234</v>
      </c>
      <c r="G31" s="91" t="s">
        <v>234</v>
      </c>
      <c r="H31" s="58">
        <v>117.548</v>
      </c>
      <c r="I31" s="54">
        <f t="shared" si="3"/>
        <v>0.91645851607428153</v>
      </c>
      <c r="J31" s="91">
        <v>117.548</v>
      </c>
      <c r="K31" s="92">
        <f t="shared" si="2"/>
        <v>1</v>
      </c>
      <c r="L31" s="210" t="s">
        <v>391</v>
      </c>
      <c r="M31" s="209" t="s">
        <v>392</v>
      </c>
      <c r="N31" s="57"/>
      <c r="O31" s="5"/>
    </row>
    <row r="32" spans="1:15" s="3" customFormat="1" ht="21.75" customHeight="1" x14ac:dyDescent="0.25">
      <c r="A32" s="75" t="s">
        <v>136</v>
      </c>
      <c r="B32" s="5" t="s">
        <v>154</v>
      </c>
      <c r="C32" s="175">
        <v>416.04310900000002</v>
      </c>
      <c r="D32" s="262">
        <v>415.77375000000001</v>
      </c>
      <c r="E32" s="248">
        <v>1</v>
      </c>
      <c r="F32" s="91" t="s">
        <v>234</v>
      </c>
      <c r="G32" s="91" t="s">
        <v>234</v>
      </c>
      <c r="H32" s="58">
        <v>493.82358900000003</v>
      </c>
      <c r="I32" s="54">
        <f t="shared" si="3"/>
        <v>1.1877219016352043</v>
      </c>
      <c r="J32" s="91">
        <v>493.82358900000003</v>
      </c>
      <c r="K32" s="92">
        <f t="shared" si="2"/>
        <v>1</v>
      </c>
      <c r="L32" s="210" t="s">
        <v>385</v>
      </c>
      <c r="M32" s="209" t="s">
        <v>393</v>
      </c>
      <c r="N32" s="57"/>
      <c r="O32" s="5"/>
    </row>
    <row r="33" spans="1:15" s="3" customFormat="1" ht="21.75" customHeight="1" x14ac:dyDescent="0.25">
      <c r="A33" s="75" t="s">
        <v>137</v>
      </c>
      <c r="B33" s="5" t="s">
        <v>155</v>
      </c>
      <c r="C33" s="175">
        <v>1799.4991600000001</v>
      </c>
      <c r="D33" s="262">
        <v>2758.3101700000002</v>
      </c>
      <c r="E33" s="248">
        <v>1</v>
      </c>
      <c r="F33" s="91" t="s">
        <v>234</v>
      </c>
      <c r="G33" s="91" t="s">
        <v>234</v>
      </c>
      <c r="H33" s="58">
        <v>1493.5107849999999</v>
      </c>
      <c r="I33" s="54">
        <f t="shared" si="3"/>
        <v>0.54145860797083589</v>
      </c>
      <c r="J33" s="91">
        <v>1493.5107849999999</v>
      </c>
      <c r="K33" s="92">
        <f t="shared" si="2"/>
        <v>1</v>
      </c>
      <c r="L33" s="211" t="s">
        <v>394</v>
      </c>
      <c r="M33" s="209" t="s">
        <v>395</v>
      </c>
      <c r="N33" s="57"/>
      <c r="O33" s="5"/>
    </row>
    <row r="34" spans="1:15" s="3" customFormat="1" ht="21.75" customHeight="1" x14ac:dyDescent="0.25">
      <c r="A34" s="75" t="s">
        <v>138</v>
      </c>
      <c r="B34" s="5" t="s">
        <v>156</v>
      </c>
      <c r="C34" s="175">
        <v>210.26874100000001</v>
      </c>
      <c r="D34" s="262">
        <v>253.33042</v>
      </c>
      <c r="E34" s="248">
        <v>1</v>
      </c>
      <c r="F34" s="91" t="s">
        <v>234</v>
      </c>
      <c r="G34" s="91" t="s">
        <v>234</v>
      </c>
      <c r="H34" s="58">
        <v>180.02848599999999</v>
      </c>
      <c r="I34" s="54">
        <f t="shared" si="3"/>
        <v>0.71064693296604486</v>
      </c>
      <c r="J34" s="91">
        <v>180.02848599999999</v>
      </c>
      <c r="K34" s="92">
        <f t="shared" si="2"/>
        <v>1</v>
      </c>
      <c r="L34" s="210" t="s">
        <v>396</v>
      </c>
      <c r="M34" s="209" t="s">
        <v>397</v>
      </c>
      <c r="N34" s="57"/>
      <c r="O34" s="5"/>
    </row>
    <row r="35" spans="1:15" s="3" customFormat="1" ht="28.8" x14ac:dyDescent="0.25">
      <c r="A35" s="75" t="s">
        <v>139</v>
      </c>
      <c r="B35" s="5" t="s">
        <v>157</v>
      </c>
      <c r="C35" s="175">
        <v>536.69569899999999</v>
      </c>
      <c r="D35" s="262">
        <v>557.53237000000001</v>
      </c>
      <c r="E35" s="248">
        <v>1</v>
      </c>
      <c r="F35" s="91" t="s">
        <v>234</v>
      </c>
      <c r="G35" s="91" t="s">
        <v>234</v>
      </c>
      <c r="H35" s="58">
        <v>487.47295600000001</v>
      </c>
      <c r="I35" s="54">
        <f t="shared" si="3"/>
        <v>0.87434018584427664</v>
      </c>
      <c r="J35" s="91">
        <v>487.47295600000001</v>
      </c>
      <c r="K35" s="92">
        <f t="shared" si="2"/>
        <v>1</v>
      </c>
      <c r="L35" s="210" t="s">
        <v>398</v>
      </c>
      <c r="M35" s="209" t="s">
        <v>399</v>
      </c>
      <c r="N35" s="57"/>
      <c r="O35" s="5"/>
    </row>
    <row r="36" spans="1:15" s="3" customFormat="1" ht="28.8" x14ac:dyDescent="0.25">
      <c r="A36" s="75" t="s">
        <v>140</v>
      </c>
      <c r="B36" s="5" t="s">
        <v>158</v>
      </c>
      <c r="C36" s="175">
        <v>343.448577</v>
      </c>
      <c r="D36" s="262">
        <v>341.38886200000002</v>
      </c>
      <c r="E36" s="248">
        <v>1</v>
      </c>
      <c r="F36" s="91" t="s">
        <v>234</v>
      </c>
      <c r="G36" s="91" t="s">
        <v>234</v>
      </c>
      <c r="H36" s="58">
        <v>359.89</v>
      </c>
      <c r="I36" s="54">
        <f t="shared" si="3"/>
        <v>1.0541937364084244</v>
      </c>
      <c r="J36" s="91">
        <v>359.89</v>
      </c>
      <c r="K36" s="92">
        <f t="shared" si="2"/>
        <v>1</v>
      </c>
      <c r="L36" s="210" t="s">
        <v>400</v>
      </c>
      <c r="M36" s="209" t="s">
        <v>401</v>
      </c>
      <c r="N36" s="57"/>
      <c r="O36" s="5"/>
    </row>
    <row r="37" spans="1:15" s="3" customFormat="1" ht="21.75" customHeight="1" x14ac:dyDescent="0.25">
      <c r="A37" s="75" t="s">
        <v>141</v>
      </c>
      <c r="B37" s="5" t="s">
        <v>159</v>
      </c>
      <c r="C37" s="175">
        <v>3743.4955</v>
      </c>
      <c r="D37" s="262">
        <v>4919.383742</v>
      </c>
      <c r="E37" s="248">
        <v>1</v>
      </c>
      <c r="F37" s="91" t="s">
        <v>234</v>
      </c>
      <c r="G37" s="91" t="s">
        <v>234</v>
      </c>
      <c r="H37" s="58">
        <v>3481.5958430000001</v>
      </c>
      <c r="I37" s="54">
        <f t="shared" si="3"/>
        <v>0.70773007872415739</v>
      </c>
      <c r="J37" s="91">
        <v>3481.5958430000001</v>
      </c>
      <c r="K37" s="92">
        <f t="shared" si="2"/>
        <v>1</v>
      </c>
      <c r="L37" s="211" t="s">
        <v>402</v>
      </c>
      <c r="M37" s="212" t="s">
        <v>403</v>
      </c>
      <c r="N37" s="57"/>
      <c r="O37" s="5"/>
    </row>
    <row r="38" spans="1:15" s="3" customFormat="1" ht="21.75" customHeight="1" x14ac:dyDescent="0.25">
      <c r="A38" s="75" t="s">
        <v>142</v>
      </c>
      <c r="B38" s="5" t="s">
        <v>609</v>
      </c>
      <c r="C38" s="175">
        <f>1260450.65/10000</f>
        <v>126.04506499999999</v>
      </c>
      <c r="D38" s="262">
        <v>126.04506499999999</v>
      </c>
      <c r="E38" s="250">
        <v>1</v>
      </c>
      <c r="F38" s="91" t="s">
        <v>234</v>
      </c>
      <c r="G38" s="91" t="s">
        <v>234</v>
      </c>
      <c r="H38" s="246">
        <v>126.04506499999999</v>
      </c>
      <c r="I38" s="54">
        <f t="shared" si="3"/>
        <v>1</v>
      </c>
      <c r="J38" s="245">
        <f>H38</f>
        <v>126.04506499999999</v>
      </c>
      <c r="K38" s="92">
        <f t="shared" si="2"/>
        <v>1</v>
      </c>
      <c r="L38" s="211" t="s">
        <v>613</v>
      </c>
      <c r="M38" s="212" t="s">
        <v>614</v>
      </c>
      <c r="N38" s="57"/>
      <c r="O38" s="5"/>
    </row>
    <row r="39" spans="1:15" s="3" customFormat="1" ht="31.5" customHeight="1" x14ac:dyDescent="0.25">
      <c r="A39" s="75" t="s">
        <v>608</v>
      </c>
      <c r="B39" s="5" t="s">
        <v>650</v>
      </c>
      <c r="C39" s="175">
        <f>1017776.36/10000</f>
        <v>101.777636</v>
      </c>
      <c r="D39" s="262">
        <v>101.777636</v>
      </c>
      <c r="E39" s="250">
        <v>1</v>
      </c>
      <c r="F39" s="91" t="s">
        <v>234</v>
      </c>
      <c r="G39" s="91" t="s">
        <v>234</v>
      </c>
      <c r="H39" s="246">
        <v>101.777636</v>
      </c>
      <c r="I39" s="54">
        <f t="shared" si="3"/>
        <v>1</v>
      </c>
      <c r="J39" s="245">
        <f>H39</f>
        <v>101.777636</v>
      </c>
      <c r="K39" s="92">
        <f t="shared" si="2"/>
        <v>1</v>
      </c>
      <c r="L39" s="211" t="s">
        <v>615</v>
      </c>
      <c r="M39" s="212" t="s">
        <v>616</v>
      </c>
      <c r="N39" s="57"/>
      <c r="O39" s="5"/>
    </row>
    <row r="40" spans="1:15" s="3" customFormat="1" ht="21.75" customHeight="1" x14ac:dyDescent="0.25">
      <c r="A40" s="71" t="s">
        <v>73</v>
      </c>
      <c r="B40" s="39" t="s">
        <v>162</v>
      </c>
      <c r="C40" s="97">
        <f>SUM(C41:C47)</f>
        <v>5268.3795179999997</v>
      </c>
      <c r="D40" s="261">
        <f t="shared" ref="D40:H40" si="4">SUM(D41:D47)</f>
        <v>5211.4470922700002</v>
      </c>
      <c r="E40" s="97"/>
      <c r="F40" s="97"/>
      <c r="G40" s="97"/>
      <c r="H40" s="97">
        <f t="shared" si="4"/>
        <v>4764.9760560000004</v>
      </c>
      <c r="I40" s="54">
        <f t="shared" si="3"/>
        <v>0.91432877886600095</v>
      </c>
      <c r="J40" s="97">
        <f t="shared" ref="J40" si="5">SUM(J41:J47)</f>
        <v>4764.9760560000004</v>
      </c>
      <c r="K40" s="92">
        <f t="shared" si="2"/>
        <v>1</v>
      </c>
      <c r="L40" s="213"/>
      <c r="M40" s="56"/>
      <c r="N40" s="57"/>
      <c r="O40" s="5"/>
    </row>
    <row r="41" spans="1:15" s="3" customFormat="1" ht="25.5" customHeight="1" x14ac:dyDescent="0.25">
      <c r="A41" s="61" t="s">
        <v>83</v>
      </c>
      <c r="B41" s="41" t="s">
        <v>166</v>
      </c>
      <c r="C41" s="176">
        <v>665.094022</v>
      </c>
      <c r="D41" s="176">
        <v>588.80369800000005</v>
      </c>
      <c r="E41" s="248">
        <v>1</v>
      </c>
      <c r="F41" s="91" t="s">
        <v>234</v>
      </c>
      <c r="G41" s="91" t="s">
        <v>234</v>
      </c>
      <c r="H41" s="58">
        <v>468.50408499999998</v>
      </c>
      <c r="I41" s="54">
        <f t="shared" si="3"/>
        <v>0.79568808176880701</v>
      </c>
      <c r="J41" s="91">
        <v>468.50408499999998</v>
      </c>
      <c r="K41" s="92">
        <f t="shared" si="2"/>
        <v>1</v>
      </c>
      <c r="L41" s="213" t="s">
        <v>404</v>
      </c>
      <c r="M41" s="56" t="s">
        <v>405</v>
      </c>
      <c r="N41" s="57"/>
      <c r="O41" s="5"/>
    </row>
    <row r="42" spans="1:15" s="3" customFormat="1" ht="31.2" x14ac:dyDescent="0.25">
      <c r="A42" s="61" t="s">
        <v>84</v>
      </c>
      <c r="B42" s="41" t="s">
        <v>167</v>
      </c>
      <c r="C42" s="176">
        <v>663.96611800000005</v>
      </c>
      <c r="D42" s="176">
        <v>860.11090300000001</v>
      </c>
      <c r="E42" s="248">
        <v>1</v>
      </c>
      <c r="F42" s="91" t="s">
        <v>234</v>
      </c>
      <c r="G42" s="91" t="s">
        <v>234</v>
      </c>
      <c r="H42" s="58">
        <v>597.46162900000002</v>
      </c>
      <c r="I42" s="54">
        <f t="shared" si="3"/>
        <v>0.69463324661517523</v>
      </c>
      <c r="J42" s="91">
        <v>597.46162900000002</v>
      </c>
      <c r="K42" s="92">
        <f t="shared" si="2"/>
        <v>1</v>
      </c>
      <c r="L42" s="213" t="s">
        <v>406</v>
      </c>
      <c r="M42" s="56" t="s">
        <v>399</v>
      </c>
      <c r="N42" s="57"/>
      <c r="O42" s="5"/>
    </row>
    <row r="43" spans="1:15" s="3" customFormat="1" ht="31.2" x14ac:dyDescent="0.25">
      <c r="A43" s="61" t="s">
        <v>85</v>
      </c>
      <c r="B43" s="41" t="s">
        <v>168</v>
      </c>
      <c r="C43" s="176">
        <f>42.2008+537.215029</f>
        <v>579.41582899999992</v>
      </c>
      <c r="D43" s="176">
        <v>521.15688545</v>
      </c>
      <c r="E43" s="248">
        <v>1</v>
      </c>
      <c r="F43" s="91" t="s">
        <v>234</v>
      </c>
      <c r="G43" s="91" t="s">
        <v>234</v>
      </c>
      <c r="H43" s="58">
        <v>570.558852</v>
      </c>
      <c r="I43" s="54">
        <f t="shared" si="3"/>
        <v>1.0947928885317195</v>
      </c>
      <c r="J43" s="91">
        <v>570.558852</v>
      </c>
      <c r="K43" s="92">
        <f t="shared" si="2"/>
        <v>1</v>
      </c>
      <c r="L43" s="213" t="s">
        <v>406</v>
      </c>
      <c r="M43" s="56" t="s">
        <v>407</v>
      </c>
      <c r="N43" s="57"/>
      <c r="O43" s="5"/>
    </row>
    <row r="44" spans="1:15" s="3" customFormat="1" ht="31.2" x14ac:dyDescent="0.25">
      <c r="A44" s="61" t="s">
        <v>86</v>
      </c>
      <c r="B44" s="41" t="s">
        <v>169</v>
      </c>
      <c r="C44" s="176">
        <v>713.24623599999995</v>
      </c>
      <c r="D44" s="176">
        <v>724.77133300000003</v>
      </c>
      <c r="E44" s="248">
        <v>1</v>
      </c>
      <c r="F44" s="91" t="s">
        <v>234</v>
      </c>
      <c r="G44" s="91" t="s">
        <v>234</v>
      </c>
      <c r="H44" s="58">
        <v>682.28132900000003</v>
      </c>
      <c r="I44" s="54">
        <f t="shared" si="3"/>
        <v>0.94137460732045819</v>
      </c>
      <c r="J44" s="91">
        <v>682.28132900000003</v>
      </c>
      <c r="K44" s="92">
        <f t="shared" si="2"/>
        <v>1</v>
      </c>
      <c r="L44" s="213" t="s">
        <v>406</v>
      </c>
      <c r="M44" s="56" t="s">
        <v>399</v>
      </c>
      <c r="N44" s="57"/>
      <c r="O44" s="5"/>
    </row>
    <row r="45" spans="1:15" s="3" customFormat="1" ht="31.2" x14ac:dyDescent="0.25">
      <c r="A45" s="61" t="s">
        <v>163</v>
      </c>
      <c r="B45" s="41" t="s">
        <v>170</v>
      </c>
      <c r="C45" s="176">
        <v>1181.527926</v>
      </c>
      <c r="D45" s="176">
        <v>1222.4050558199999</v>
      </c>
      <c r="E45" s="248">
        <v>1</v>
      </c>
      <c r="F45" s="91" t="s">
        <v>234</v>
      </c>
      <c r="G45" s="91" t="s">
        <v>234</v>
      </c>
      <c r="H45" s="58">
        <v>1103.2688680000001</v>
      </c>
      <c r="I45" s="54">
        <f t="shared" si="3"/>
        <v>0.9025395164616018</v>
      </c>
      <c r="J45" s="91">
        <v>1103.2688680000001</v>
      </c>
      <c r="K45" s="92">
        <f t="shared" si="2"/>
        <v>1</v>
      </c>
      <c r="L45" s="213" t="s">
        <v>406</v>
      </c>
      <c r="M45" s="56" t="s">
        <v>408</v>
      </c>
      <c r="N45" s="57"/>
      <c r="O45" s="5"/>
    </row>
    <row r="46" spans="1:15" s="3" customFormat="1" ht="31.2" x14ac:dyDescent="0.25">
      <c r="A46" s="61" t="s">
        <v>164</v>
      </c>
      <c r="B46" s="41" t="s">
        <v>171</v>
      </c>
      <c r="C46" s="176">
        <v>845.19529</v>
      </c>
      <c r="D46" s="176">
        <v>739.29396099999997</v>
      </c>
      <c r="E46" s="248">
        <v>1</v>
      </c>
      <c r="F46" s="91" t="s">
        <v>234</v>
      </c>
      <c r="G46" s="91" t="s">
        <v>234</v>
      </c>
      <c r="H46" s="58">
        <v>716.69645100000002</v>
      </c>
      <c r="I46" s="54">
        <f t="shared" si="3"/>
        <v>0.9694336607735391</v>
      </c>
      <c r="J46" s="91">
        <v>716.69645100000002</v>
      </c>
      <c r="K46" s="92">
        <f t="shared" si="2"/>
        <v>1</v>
      </c>
      <c r="L46" s="213" t="s">
        <v>409</v>
      </c>
      <c r="M46" s="56" t="s">
        <v>410</v>
      </c>
      <c r="N46" s="57"/>
      <c r="O46" s="5"/>
    </row>
    <row r="47" spans="1:15" s="3" customFormat="1" ht="31.2" x14ac:dyDescent="0.25">
      <c r="A47" s="61" t="s">
        <v>165</v>
      </c>
      <c r="B47" s="41" t="s">
        <v>172</v>
      </c>
      <c r="C47" s="176">
        <v>619.93409699999995</v>
      </c>
      <c r="D47" s="176">
        <v>554.90525600000001</v>
      </c>
      <c r="E47" s="248">
        <v>1</v>
      </c>
      <c r="F47" s="91" t="s">
        <v>234</v>
      </c>
      <c r="G47" s="91" t="s">
        <v>234</v>
      </c>
      <c r="H47" s="58">
        <v>626.20484199999999</v>
      </c>
      <c r="I47" s="54">
        <f t="shared" si="3"/>
        <v>1.12848965698029</v>
      </c>
      <c r="J47" s="91">
        <v>626.20484199999999</v>
      </c>
      <c r="K47" s="92">
        <f t="shared" si="2"/>
        <v>1</v>
      </c>
      <c r="L47" s="213" t="s">
        <v>411</v>
      </c>
      <c r="M47" s="56" t="s">
        <v>412</v>
      </c>
      <c r="N47" s="57"/>
      <c r="O47" s="5"/>
    </row>
    <row r="48" spans="1:15" s="3" customFormat="1" ht="15.6" x14ac:dyDescent="0.25">
      <c r="A48" s="71" t="s">
        <v>173</v>
      </c>
      <c r="B48" s="39" t="s">
        <v>174</v>
      </c>
      <c r="C48" s="97">
        <f>SUM(C49:C58)</f>
        <v>8567.8190720000021</v>
      </c>
      <c r="D48" s="261">
        <f t="shared" ref="D48:H48" si="6">SUM(D49:D58)</f>
        <v>8423.4903680000007</v>
      </c>
      <c r="E48" s="251"/>
      <c r="F48" s="97"/>
      <c r="G48" s="97"/>
      <c r="H48" s="97">
        <f t="shared" si="6"/>
        <v>8423.4903680000007</v>
      </c>
      <c r="I48" s="54">
        <f t="shared" si="3"/>
        <v>1</v>
      </c>
      <c r="J48" s="97">
        <f t="shared" ref="J48" si="7">SUM(J49:J58)</f>
        <v>6858.1553540000004</v>
      </c>
      <c r="K48" s="92">
        <f t="shared" si="2"/>
        <v>0.81417026130325365</v>
      </c>
      <c r="L48" s="213"/>
      <c r="M48" s="56"/>
      <c r="N48" s="57"/>
      <c r="O48" s="5"/>
    </row>
    <row r="49" spans="1:15" s="3" customFormat="1" ht="31.2" x14ac:dyDescent="0.25">
      <c r="A49" s="61" t="s">
        <v>236</v>
      </c>
      <c r="B49" s="41" t="s">
        <v>185</v>
      </c>
      <c r="C49" s="175">
        <v>541.79713400000003</v>
      </c>
      <c r="D49" s="262">
        <v>520.14507700000001</v>
      </c>
      <c r="E49" s="248">
        <v>1</v>
      </c>
      <c r="F49" s="265" t="s">
        <v>234</v>
      </c>
      <c r="G49" s="265" t="s">
        <v>234</v>
      </c>
      <c r="H49" s="58">
        <v>520.14507700000001</v>
      </c>
      <c r="I49" s="54">
        <f t="shared" si="3"/>
        <v>1</v>
      </c>
      <c r="J49" s="91">
        <v>437.42601100000002</v>
      </c>
      <c r="K49" s="92">
        <f t="shared" si="2"/>
        <v>0.84096924174099219</v>
      </c>
      <c r="L49" s="210" t="s">
        <v>413</v>
      </c>
      <c r="M49" s="209" t="s">
        <v>414</v>
      </c>
      <c r="N49" s="57"/>
      <c r="O49" s="5"/>
    </row>
    <row r="50" spans="1:15" s="3" customFormat="1" ht="31.2" x14ac:dyDescent="0.25">
      <c r="A50" s="61" t="s">
        <v>237</v>
      </c>
      <c r="B50" s="41" t="s">
        <v>186</v>
      </c>
      <c r="C50" s="175">
        <v>850.26104599999996</v>
      </c>
      <c r="D50" s="262">
        <v>839.79841899999997</v>
      </c>
      <c r="E50" s="248">
        <v>1</v>
      </c>
      <c r="F50" s="265" t="s">
        <v>234</v>
      </c>
      <c r="G50" s="265" t="s">
        <v>234</v>
      </c>
      <c r="H50" s="58">
        <v>839.79841899999997</v>
      </c>
      <c r="I50" s="54">
        <f t="shared" si="3"/>
        <v>1</v>
      </c>
      <c r="J50" s="91">
        <v>708.82853499999999</v>
      </c>
      <c r="K50" s="92">
        <f t="shared" si="2"/>
        <v>0.84404604600714306</v>
      </c>
      <c r="L50" s="210" t="s">
        <v>413</v>
      </c>
      <c r="M50" s="209" t="s">
        <v>415</v>
      </c>
      <c r="N50" s="57"/>
      <c r="O50" s="5"/>
    </row>
    <row r="51" spans="1:15" s="3" customFormat="1" ht="46.8" x14ac:dyDescent="0.25">
      <c r="A51" s="61" t="s">
        <v>177</v>
      </c>
      <c r="B51" s="41" t="s">
        <v>187</v>
      </c>
      <c r="C51" s="175">
        <v>1566.392488</v>
      </c>
      <c r="D51" s="262">
        <v>1551.3007970000001</v>
      </c>
      <c r="E51" s="248">
        <v>1</v>
      </c>
      <c r="F51" s="265" t="s">
        <v>234</v>
      </c>
      <c r="G51" s="265" t="s">
        <v>234</v>
      </c>
      <c r="H51" s="58">
        <v>1551.3007970000001</v>
      </c>
      <c r="I51" s="54">
        <f t="shared" si="3"/>
        <v>1</v>
      </c>
      <c r="J51" s="91">
        <v>1247.8302799999999</v>
      </c>
      <c r="K51" s="92">
        <f t="shared" si="2"/>
        <v>0.80437674138576476</v>
      </c>
      <c r="L51" s="210" t="s">
        <v>416</v>
      </c>
      <c r="M51" s="209" t="s">
        <v>417</v>
      </c>
      <c r="N51" s="57"/>
      <c r="O51" s="5"/>
    </row>
    <row r="52" spans="1:15" s="3" customFormat="1" ht="46.8" x14ac:dyDescent="0.25">
      <c r="A52" s="61" t="s">
        <v>178</v>
      </c>
      <c r="B52" s="41" t="s">
        <v>188</v>
      </c>
      <c r="C52" s="175">
        <v>803.22633699999994</v>
      </c>
      <c r="D52" s="262">
        <v>768.81409499999995</v>
      </c>
      <c r="E52" s="248">
        <v>1</v>
      </c>
      <c r="F52" s="265" t="s">
        <v>234</v>
      </c>
      <c r="G52" s="265" t="s">
        <v>234</v>
      </c>
      <c r="H52" s="58">
        <v>768.81409499999995</v>
      </c>
      <c r="I52" s="54">
        <f t="shared" si="3"/>
        <v>1</v>
      </c>
      <c r="J52" s="91">
        <v>610.38780899999995</v>
      </c>
      <c r="K52" s="92">
        <f t="shared" si="2"/>
        <v>0.79393420720258778</v>
      </c>
      <c r="L52" s="210" t="s">
        <v>418</v>
      </c>
      <c r="M52" s="209" t="s">
        <v>419</v>
      </c>
      <c r="N52" s="57"/>
      <c r="O52" s="5"/>
    </row>
    <row r="53" spans="1:15" s="3" customFormat="1" ht="46.8" x14ac:dyDescent="0.25">
      <c r="A53" s="61" t="s">
        <v>179</v>
      </c>
      <c r="B53" s="41" t="s">
        <v>189</v>
      </c>
      <c r="C53" s="175">
        <v>765.11953300000005</v>
      </c>
      <c r="D53" s="262">
        <v>759.07772499999999</v>
      </c>
      <c r="E53" s="248">
        <v>1</v>
      </c>
      <c r="F53" s="265" t="s">
        <v>234</v>
      </c>
      <c r="G53" s="265" t="s">
        <v>234</v>
      </c>
      <c r="H53" s="58">
        <v>759.07772499999999</v>
      </c>
      <c r="I53" s="54">
        <f t="shared" si="3"/>
        <v>1</v>
      </c>
      <c r="J53" s="91">
        <v>581.89581799999996</v>
      </c>
      <c r="K53" s="92">
        <f t="shared" si="2"/>
        <v>0.76658265528737513</v>
      </c>
      <c r="L53" s="210" t="s">
        <v>420</v>
      </c>
      <c r="M53" s="209" t="s">
        <v>421</v>
      </c>
      <c r="N53" s="57"/>
      <c r="O53" s="5"/>
    </row>
    <row r="54" spans="1:15" s="3" customFormat="1" ht="46.8" x14ac:dyDescent="0.25">
      <c r="A54" s="61" t="s">
        <v>180</v>
      </c>
      <c r="B54" s="41" t="s">
        <v>190</v>
      </c>
      <c r="C54" s="175">
        <v>925.95820100000003</v>
      </c>
      <c r="D54" s="262">
        <v>923.91949299999999</v>
      </c>
      <c r="E54" s="248">
        <v>1</v>
      </c>
      <c r="F54" s="265" t="s">
        <v>234</v>
      </c>
      <c r="G54" s="265" t="s">
        <v>234</v>
      </c>
      <c r="H54" s="58">
        <v>923.91949299999999</v>
      </c>
      <c r="I54" s="54">
        <f t="shared" si="3"/>
        <v>1</v>
      </c>
      <c r="J54" s="91">
        <v>775.33143299999995</v>
      </c>
      <c r="K54" s="92">
        <f t="shared" si="2"/>
        <v>0.83917639888998419</v>
      </c>
      <c r="L54" s="210" t="s">
        <v>422</v>
      </c>
      <c r="M54" s="209" t="s">
        <v>423</v>
      </c>
      <c r="N54" s="57"/>
      <c r="O54" s="5"/>
    </row>
    <row r="55" spans="1:15" s="3" customFormat="1" ht="46.8" x14ac:dyDescent="0.25">
      <c r="A55" s="61" t="s">
        <v>181</v>
      </c>
      <c r="B55" s="41" t="s">
        <v>191</v>
      </c>
      <c r="C55" s="175">
        <v>735.49489100000005</v>
      </c>
      <c r="D55" s="262">
        <v>724.40432399999997</v>
      </c>
      <c r="E55" s="248">
        <v>1</v>
      </c>
      <c r="F55" s="265" t="s">
        <v>234</v>
      </c>
      <c r="G55" s="265" t="s">
        <v>234</v>
      </c>
      <c r="H55" s="58">
        <v>724.40432399999997</v>
      </c>
      <c r="I55" s="54">
        <f t="shared" si="3"/>
        <v>1</v>
      </c>
      <c r="J55" s="91">
        <v>610.74363600000004</v>
      </c>
      <c r="K55" s="92">
        <f t="shared" si="2"/>
        <v>0.8430977228678167</v>
      </c>
      <c r="L55" s="210" t="s">
        <v>424</v>
      </c>
      <c r="M55" s="209" t="s">
        <v>425</v>
      </c>
      <c r="N55" s="57"/>
      <c r="O55" s="5"/>
    </row>
    <row r="56" spans="1:15" s="3" customFormat="1" ht="46.8" x14ac:dyDescent="0.25">
      <c r="A56" s="61" t="s">
        <v>182</v>
      </c>
      <c r="B56" s="41" t="s">
        <v>192</v>
      </c>
      <c r="C56" s="175">
        <v>1333.050074</v>
      </c>
      <c r="D56" s="262">
        <v>1291.9920669999999</v>
      </c>
      <c r="E56" s="248">
        <v>1</v>
      </c>
      <c r="F56" s="265" t="s">
        <v>234</v>
      </c>
      <c r="G56" s="265" t="s">
        <v>234</v>
      </c>
      <c r="H56" s="58">
        <v>1291.9920669999999</v>
      </c>
      <c r="I56" s="54">
        <f t="shared" si="3"/>
        <v>1</v>
      </c>
      <c r="J56" s="91">
        <v>1081.5113269999999</v>
      </c>
      <c r="K56" s="92">
        <f t="shared" si="2"/>
        <v>0.83708821023279556</v>
      </c>
      <c r="L56" s="210" t="s">
        <v>426</v>
      </c>
      <c r="M56" s="209" t="s">
        <v>421</v>
      </c>
      <c r="N56" s="57"/>
      <c r="O56" s="5"/>
    </row>
    <row r="57" spans="1:15" s="3" customFormat="1" ht="15.6" x14ac:dyDescent="0.25">
      <c r="A57" s="61" t="s">
        <v>183</v>
      </c>
      <c r="B57" s="41" t="s">
        <v>193</v>
      </c>
      <c r="C57" s="175">
        <v>792.65459599999997</v>
      </c>
      <c r="D57" s="262">
        <v>791.46536100000003</v>
      </c>
      <c r="E57" s="248">
        <v>1</v>
      </c>
      <c r="F57" s="265" t="s">
        <v>234</v>
      </c>
      <c r="G57" s="265" t="s">
        <v>234</v>
      </c>
      <c r="H57" s="58">
        <v>791.46536100000003</v>
      </c>
      <c r="I57" s="54">
        <f t="shared" si="3"/>
        <v>1</v>
      </c>
      <c r="J57" s="91">
        <v>593.56460800000002</v>
      </c>
      <c r="K57" s="92">
        <f t="shared" si="2"/>
        <v>0.74995652020707948</v>
      </c>
      <c r="L57" s="210" t="s">
        <v>427</v>
      </c>
      <c r="M57" s="212" t="s">
        <v>428</v>
      </c>
      <c r="N57" s="57"/>
      <c r="O57" s="5"/>
    </row>
    <row r="58" spans="1:15" s="3" customFormat="1" ht="15.6" x14ac:dyDescent="0.25">
      <c r="A58" s="61" t="s">
        <v>184</v>
      </c>
      <c r="B58" s="41" t="s">
        <v>194</v>
      </c>
      <c r="C58" s="175">
        <v>253.86477199999999</v>
      </c>
      <c r="D58" s="262">
        <v>252.57301000000001</v>
      </c>
      <c r="E58" s="248">
        <v>1</v>
      </c>
      <c r="F58" s="265" t="s">
        <v>234</v>
      </c>
      <c r="G58" s="265" t="s">
        <v>234</v>
      </c>
      <c r="H58" s="58">
        <v>252.57301000000001</v>
      </c>
      <c r="I58" s="54">
        <f t="shared" si="3"/>
        <v>1</v>
      </c>
      <c r="J58" s="91">
        <v>210.635897</v>
      </c>
      <c r="K58" s="92">
        <f t="shared" si="2"/>
        <v>0.83396043385633323</v>
      </c>
      <c r="L58" s="210" t="s">
        <v>427</v>
      </c>
      <c r="M58" s="209" t="s">
        <v>429</v>
      </c>
      <c r="N58" s="57"/>
      <c r="O58" s="5"/>
    </row>
    <row r="59" spans="1:15" s="3" customFormat="1" ht="15.6" x14ac:dyDescent="0.25">
      <c r="A59" s="71" t="s">
        <v>238</v>
      </c>
      <c r="B59" s="39" t="s">
        <v>239</v>
      </c>
      <c r="C59" s="97">
        <f>C60+C61</f>
        <v>2970.8600280000001</v>
      </c>
      <c r="D59" s="261">
        <f>D60+D61</f>
        <v>2968.864752</v>
      </c>
      <c r="E59" s="251"/>
      <c r="F59" s="97"/>
      <c r="G59" s="97"/>
      <c r="H59" s="97">
        <f t="shared" ref="H59" si="8">H60+H61</f>
        <v>2968.864752</v>
      </c>
      <c r="I59" s="54">
        <f t="shared" si="3"/>
        <v>1</v>
      </c>
      <c r="J59" s="97">
        <f t="shared" ref="J59" si="9">J60+J61</f>
        <v>2705.8474770000003</v>
      </c>
      <c r="K59" s="92">
        <f t="shared" si="2"/>
        <v>0.91140813173694901</v>
      </c>
      <c r="L59" s="213"/>
      <c r="M59" s="56"/>
      <c r="N59" s="57"/>
      <c r="O59" s="5"/>
    </row>
    <row r="60" spans="1:15" s="3" customFormat="1" ht="46.8" x14ac:dyDescent="0.25">
      <c r="A60" s="61" t="s">
        <v>240</v>
      </c>
      <c r="B60" s="41" t="s">
        <v>197</v>
      </c>
      <c r="C60" s="175">
        <v>1573.9636849999999</v>
      </c>
      <c r="D60" s="262">
        <v>1572.9822340000001</v>
      </c>
      <c r="E60" s="248">
        <v>1</v>
      </c>
      <c r="F60" s="265" t="s">
        <v>234</v>
      </c>
      <c r="G60" s="265" t="s">
        <v>234</v>
      </c>
      <c r="H60" s="58">
        <v>1572.9822340000001</v>
      </c>
      <c r="I60" s="54">
        <f t="shared" si="3"/>
        <v>1</v>
      </c>
      <c r="J60" s="91">
        <v>1457.071326</v>
      </c>
      <c r="K60" s="92">
        <f t="shared" si="2"/>
        <v>0.92631136862541319</v>
      </c>
      <c r="L60" s="213" t="s">
        <v>430</v>
      </c>
      <c r="M60" s="56" t="s">
        <v>431</v>
      </c>
      <c r="N60" s="57"/>
      <c r="O60" s="5"/>
    </row>
    <row r="61" spans="1:15" s="3" customFormat="1" ht="46.8" x14ac:dyDescent="0.25">
      <c r="A61" s="61" t="s">
        <v>241</v>
      </c>
      <c r="B61" s="41" t="s">
        <v>198</v>
      </c>
      <c r="C61" s="175">
        <v>1396.8963429999999</v>
      </c>
      <c r="D61" s="262">
        <v>1395.8825179999999</v>
      </c>
      <c r="E61" s="248">
        <v>1</v>
      </c>
      <c r="F61" s="265" t="s">
        <v>234</v>
      </c>
      <c r="G61" s="265" t="s">
        <v>234</v>
      </c>
      <c r="H61" s="58">
        <v>1395.8825179999999</v>
      </c>
      <c r="I61" s="54">
        <f t="shared" si="3"/>
        <v>1</v>
      </c>
      <c r="J61" s="91">
        <v>1248.776151</v>
      </c>
      <c r="K61" s="92">
        <f t="shared" si="2"/>
        <v>0.8946140774004594</v>
      </c>
      <c r="L61" s="213" t="s">
        <v>430</v>
      </c>
      <c r="M61" s="56" t="s">
        <v>431</v>
      </c>
      <c r="N61" s="57"/>
      <c r="O61" s="5"/>
    </row>
    <row r="62" spans="1:15" s="3" customFormat="1" ht="21.75" customHeight="1" x14ac:dyDescent="0.25">
      <c r="A62" s="71" t="s">
        <v>44</v>
      </c>
      <c r="B62" s="39" t="s">
        <v>22</v>
      </c>
      <c r="C62" s="97">
        <v>850.40250000000003</v>
      </c>
      <c r="D62" s="261">
        <f>C62</f>
        <v>850.40250000000003</v>
      </c>
      <c r="E62" s="91"/>
      <c r="F62" s="91"/>
      <c r="G62" s="91"/>
      <c r="H62" s="58">
        <f>D62</f>
        <v>850.40250000000003</v>
      </c>
      <c r="I62" s="54">
        <f t="shared" si="3"/>
        <v>1</v>
      </c>
      <c r="J62" s="91">
        <v>720.11</v>
      </c>
      <c r="K62" s="92">
        <f t="shared" si="2"/>
        <v>0.84678725662259924</v>
      </c>
      <c r="L62" s="55"/>
      <c r="M62" s="56"/>
      <c r="N62" s="57"/>
      <c r="O62" s="5"/>
    </row>
    <row r="63" spans="1:15" s="3" customFormat="1" ht="21.75" customHeight="1" x14ac:dyDescent="0.25">
      <c r="A63" s="71" t="s">
        <v>74</v>
      </c>
      <c r="B63" s="39" t="s">
        <v>64</v>
      </c>
      <c r="C63" s="97"/>
      <c r="D63" s="261"/>
      <c r="E63" s="91"/>
      <c r="F63" s="91"/>
      <c r="G63" s="91"/>
      <c r="H63" s="58"/>
      <c r="I63" s="54"/>
      <c r="J63" s="91"/>
      <c r="K63" s="92"/>
      <c r="L63" s="55"/>
      <c r="M63" s="56"/>
      <c r="N63" s="57"/>
      <c r="O63" s="5"/>
    </row>
    <row r="64" spans="1:15" s="3" customFormat="1" ht="21.75" customHeight="1" x14ac:dyDescent="0.25">
      <c r="A64" s="367" t="s">
        <v>31</v>
      </c>
      <c r="B64" s="367"/>
      <c r="C64" s="261">
        <f>C6+C62</f>
        <v>34430.809136999997</v>
      </c>
      <c r="D64" s="261">
        <f>D6+D62</f>
        <v>36289.247436270001</v>
      </c>
      <c r="E64" s="261"/>
      <c r="F64" s="261"/>
      <c r="G64" s="261"/>
      <c r="H64" s="261">
        <f t="shared" ref="H64:J64" si="10">H6+H62</f>
        <v>34563.294603999995</v>
      </c>
      <c r="I64" s="54">
        <f t="shared" si="3"/>
        <v>0.95243900179244367</v>
      </c>
      <c r="J64" s="261">
        <f t="shared" si="10"/>
        <v>32604.649815000001</v>
      </c>
      <c r="K64" s="264">
        <f>J64/H64</f>
        <v>0.94333165251054163</v>
      </c>
      <c r="L64" s="55"/>
      <c r="M64" s="56"/>
      <c r="N64" s="57"/>
      <c r="O64" s="5"/>
    </row>
    <row r="65" spans="3:11" x14ac:dyDescent="0.25">
      <c r="I65" s="93"/>
      <c r="J65" s="94"/>
      <c r="K65" s="1"/>
    </row>
    <row r="66" spans="3:11" x14ac:dyDescent="0.25">
      <c r="I66" s="93"/>
      <c r="J66" s="252"/>
      <c r="K66" s="1"/>
    </row>
    <row r="67" spans="3:11" x14ac:dyDescent="0.25">
      <c r="I67" s="93"/>
      <c r="J67" s="94"/>
      <c r="K67" s="1"/>
    </row>
    <row r="68" spans="3:11" x14ac:dyDescent="0.25">
      <c r="I68" s="93"/>
      <c r="J68" s="94"/>
      <c r="K68" s="1"/>
    </row>
    <row r="71" spans="3:11" x14ac:dyDescent="0.25">
      <c r="C71" s="95"/>
      <c r="D71" s="263"/>
      <c r="H71" s="1"/>
      <c r="I71" s="93"/>
      <c r="J71" s="94"/>
      <c r="K71" s="1"/>
    </row>
  </sheetData>
  <mergeCells count="18">
    <mergeCell ref="A64:B64"/>
    <mergeCell ref="O4:O5"/>
    <mergeCell ref="F4:F5"/>
    <mergeCell ref="G4:G5"/>
    <mergeCell ref="H4:H5"/>
    <mergeCell ref="J4:K4"/>
    <mergeCell ref="L4:M4"/>
    <mergeCell ref="L3:M3"/>
    <mergeCell ref="A3:C3"/>
    <mergeCell ref="B4:B5"/>
    <mergeCell ref="I4:I5"/>
    <mergeCell ref="A2:N2"/>
    <mergeCell ref="G3:K3"/>
    <mergeCell ref="A4:A5"/>
    <mergeCell ref="C4:C5"/>
    <mergeCell ref="D4:D5"/>
    <mergeCell ref="E4:E5"/>
    <mergeCell ref="N4:N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0"/>
  <sheetViews>
    <sheetView zoomScale="90" zoomScaleNormal="90" workbookViewId="0">
      <pane xSplit="5" ySplit="7" topLeftCell="G8" activePane="bottomRight" state="frozen"/>
      <selection pane="topRight" activeCell="G1" sqref="G1"/>
      <selection pane="bottomLeft" activeCell="A7" sqref="A7"/>
      <selection pane="bottomRight" activeCell="K83" sqref="K83"/>
    </sheetView>
  </sheetViews>
  <sheetFormatPr defaultColWidth="8.88671875" defaultRowHeight="15.6" x14ac:dyDescent="0.25"/>
  <cols>
    <col min="1" max="1" width="8.44140625" style="160" customWidth="1"/>
    <col min="2" max="2" width="22.88671875" style="110" customWidth="1"/>
    <col min="3" max="3" width="10.77734375" style="110" customWidth="1"/>
    <col min="4" max="4" width="15.21875" style="110" customWidth="1"/>
    <col min="5" max="5" width="17.21875" style="111" customWidth="1"/>
    <col min="6" max="6" width="17.109375" style="112" customWidth="1"/>
    <col min="7" max="7" width="10" style="113" customWidth="1"/>
    <col min="8" max="8" width="7.77734375" style="114" customWidth="1"/>
    <col min="9" max="9" width="8.109375" style="113" customWidth="1"/>
    <col min="10" max="10" width="10.109375" style="113" customWidth="1"/>
    <col min="11" max="11" width="13.21875" style="115" customWidth="1"/>
    <col min="12" max="12" width="15" style="113" customWidth="1"/>
    <col min="13" max="13" width="10.109375" style="116" customWidth="1"/>
    <col min="14" max="14" width="15.44140625" style="117" customWidth="1"/>
    <col min="15" max="15" width="8.88671875" style="118" customWidth="1"/>
    <col min="16" max="16" width="13.6640625" style="118" customWidth="1"/>
    <col min="17" max="17" width="12.109375" style="118" customWidth="1"/>
    <col min="18" max="18" width="8" style="113" customWidth="1"/>
    <col min="19" max="19" width="8.88671875" style="113"/>
    <col min="20" max="20" width="9.88671875" style="113" bestFit="1" customWidth="1"/>
    <col min="21" max="21" width="9.109375" style="113" bestFit="1" customWidth="1"/>
    <col min="22" max="16384" width="8.88671875" style="113"/>
  </cols>
  <sheetData>
    <row r="1" spans="1:18" x14ac:dyDescent="0.25">
      <c r="A1" s="109" t="s">
        <v>689</v>
      </c>
    </row>
    <row r="2" spans="1:18" ht="22.2" x14ac:dyDescent="0.25">
      <c r="A2" s="400" t="s">
        <v>458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8" ht="14.1" customHeight="1" x14ac:dyDescent="0.25">
      <c r="A3" s="377" t="s">
        <v>222</v>
      </c>
      <c r="B3" s="377"/>
      <c r="C3" s="377"/>
      <c r="D3" s="119"/>
      <c r="E3" s="119"/>
      <c r="F3" s="119"/>
      <c r="G3" s="119"/>
      <c r="H3" s="120"/>
      <c r="I3" s="121"/>
      <c r="J3" s="413" t="s">
        <v>446</v>
      </c>
      <c r="K3" s="413"/>
      <c r="L3" s="413"/>
      <c r="M3" s="413"/>
      <c r="N3" s="413"/>
      <c r="O3" s="413"/>
      <c r="Q3" s="399" t="s">
        <v>104</v>
      </c>
      <c r="R3" s="399"/>
    </row>
    <row r="4" spans="1:18" s="122" customFormat="1" ht="14.1" customHeight="1" x14ac:dyDescent="0.25">
      <c r="A4" s="414" t="s">
        <v>5</v>
      </c>
      <c r="B4" s="401" t="s">
        <v>33</v>
      </c>
      <c r="C4" s="401" t="s">
        <v>102</v>
      </c>
      <c r="D4" s="401" t="s">
        <v>99</v>
      </c>
      <c r="E4" s="401" t="s">
        <v>617</v>
      </c>
      <c r="F4" s="403" t="s">
        <v>34</v>
      </c>
      <c r="G4" s="404"/>
      <c r="H4" s="405"/>
      <c r="I4" s="406" t="s">
        <v>35</v>
      </c>
      <c r="J4" s="407"/>
      <c r="K4" s="408"/>
      <c r="L4" s="409" t="s">
        <v>100</v>
      </c>
      <c r="M4" s="410"/>
      <c r="N4" s="409" t="s">
        <v>36</v>
      </c>
      <c r="O4" s="410"/>
      <c r="P4" s="395" t="s">
        <v>55</v>
      </c>
      <c r="Q4" s="395"/>
      <c r="R4" s="411" t="s">
        <v>10</v>
      </c>
    </row>
    <row r="5" spans="1:18" s="122" customFormat="1" ht="31.5" customHeight="1" x14ac:dyDescent="0.25">
      <c r="A5" s="415"/>
      <c r="B5" s="417"/>
      <c r="C5" s="417"/>
      <c r="D5" s="402"/>
      <c r="E5" s="402"/>
      <c r="F5" s="123" t="s">
        <v>11</v>
      </c>
      <c r="G5" s="124" t="s">
        <v>37</v>
      </c>
      <c r="H5" s="125" t="s">
        <v>38</v>
      </c>
      <c r="I5" s="124" t="s">
        <v>37</v>
      </c>
      <c r="J5" s="124" t="s">
        <v>38</v>
      </c>
      <c r="K5" s="126" t="s">
        <v>39</v>
      </c>
      <c r="L5" s="127" t="s">
        <v>11</v>
      </c>
      <c r="M5" s="126" t="s">
        <v>101</v>
      </c>
      <c r="N5" s="128" t="s">
        <v>11</v>
      </c>
      <c r="O5" s="126" t="s">
        <v>40</v>
      </c>
      <c r="P5" s="68" t="s">
        <v>57</v>
      </c>
      <c r="Q5" s="68" t="s">
        <v>50</v>
      </c>
      <c r="R5" s="412"/>
    </row>
    <row r="6" spans="1:18" s="122" customFormat="1" ht="13.5" customHeight="1" x14ac:dyDescent="0.25">
      <c r="A6" s="416"/>
      <c r="B6" s="402"/>
      <c r="C6" s="402"/>
      <c r="D6" s="208"/>
      <c r="E6" s="206"/>
      <c r="F6" s="123"/>
      <c r="G6" s="124"/>
      <c r="H6" s="125"/>
      <c r="I6" s="124"/>
      <c r="J6" s="124"/>
      <c r="K6" s="126"/>
      <c r="L6" s="127"/>
      <c r="M6" s="126"/>
      <c r="N6" s="128"/>
      <c r="O6" s="126"/>
      <c r="P6" s="68"/>
      <c r="Q6" s="68"/>
      <c r="R6" s="207"/>
    </row>
    <row r="7" spans="1:18" s="110" customFormat="1" ht="14.1" customHeight="1" x14ac:dyDescent="0.25">
      <c r="A7" s="129" t="s">
        <v>42</v>
      </c>
      <c r="B7" s="130" t="s">
        <v>106</v>
      </c>
      <c r="C7" s="228"/>
      <c r="D7" s="131"/>
      <c r="E7" s="279">
        <f>E8+E21+E41+E49+E81</f>
        <v>335804066.37</v>
      </c>
      <c r="F7" s="279">
        <f>F8+F21+F41+F49+F81</f>
        <v>354388449.36269999</v>
      </c>
      <c r="G7" s="14"/>
      <c r="H7" s="14"/>
      <c r="I7" s="14"/>
      <c r="J7" s="14"/>
      <c r="K7" s="14"/>
      <c r="L7" s="279">
        <f>L8+L21+L41+L49+L81</f>
        <v>337128921.04000002</v>
      </c>
      <c r="M7" s="280">
        <f t="shared" ref="M7:M50" si="0">L7/F7</f>
        <v>0.9512977120057442</v>
      </c>
      <c r="N7" s="279">
        <f>N8+N21+N41+N49+N81</f>
        <v>318845398.14999998</v>
      </c>
      <c r="O7" s="281">
        <f t="shared" ref="O7:O50" si="1">N7/F7</f>
        <v>0.89970595464773917</v>
      </c>
      <c r="P7" s="281"/>
      <c r="Q7" s="281"/>
      <c r="R7" s="132"/>
    </row>
    <row r="8" spans="1:18" s="136" customFormat="1" x14ac:dyDescent="0.25">
      <c r="A8" s="137" t="s">
        <v>71</v>
      </c>
      <c r="B8" s="227" t="s">
        <v>485</v>
      </c>
      <c r="C8" s="229"/>
      <c r="D8" s="205"/>
      <c r="E8" s="284">
        <f>SUM(E9:E20)</f>
        <v>56175994.20000001</v>
      </c>
      <c r="F8" s="284">
        <f>SUM(F9:F20)</f>
        <v>54775779.780000001</v>
      </c>
      <c r="G8" s="21"/>
      <c r="H8" s="21"/>
      <c r="I8" s="21"/>
      <c r="J8" s="21"/>
      <c r="K8" s="21"/>
      <c r="L8" s="284">
        <f>SUM(L9:L20)</f>
        <v>63667190.06000001</v>
      </c>
      <c r="M8" s="280">
        <f t="shared" si="0"/>
        <v>1.1623237554209402</v>
      </c>
      <c r="N8" s="284">
        <f>SUM(N9:N20)</f>
        <v>63667190.06000001</v>
      </c>
      <c r="O8" s="281">
        <f t="shared" si="1"/>
        <v>1.1623237554209402</v>
      </c>
      <c r="P8" s="285"/>
      <c r="Q8" s="285"/>
      <c r="R8" s="134"/>
    </row>
    <row r="9" spans="1:18" s="136" customFormat="1" ht="28.8" x14ac:dyDescent="0.25">
      <c r="A9" s="62" t="s">
        <v>75</v>
      </c>
      <c r="B9" s="40" t="s">
        <v>491</v>
      </c>
      <c r="C9" s="287" t="s">
        <v>529</v>
      </c>
      <c r="D9" s="288" t="s">
        <v>492</v>
      </c>
      <c r="E9" s="231">
        <v>5087243.03</v>
      </c>
      <c r="F9" s="231">
        <v>4978458.1400000006</v>
      </c>
      <c r="G9" s="143" t="s">
        <v>490</v>
      </c>
      <c r="H9" s="143">
        <v>1</v>
      </c>
      <c r="I9" s="143" t="s">
        <v>490</v>
      </c>
      <c r="J9" s="143">
        <v>1</v>
      </c>
      <c r="K9" s="135">
        <f>J9/H9</f>
        <v>1</v>
      </c>
      <c r="L9" s="233">
        <v>4309164.63</v>
      </c>
      <c r="M9" s="280">
        <f t="shared" si="0"/>
        <v>0.86556208947053626</v>
      </c>
      <c r="N9" s="289">
        <v>4309164.63</v>
      </c>
      <c r="O9" s="281">
        <f t="shared" si="1"/>
        <v>0.86556208947053626</v>
      </c>
      <c r="P9" s="235" t="s">
        <v>368</v>
      </c>
      <c r="Q9" s="235" t="s">
        <v>369</v>
      </c>
      <c r="R9" s="134"/>
    </row>
    <row r="10" spans="1:18" s="136" customFormat="1" ht="27.75" customHeight="1" x14ac:dyDescent="0.25">
      <c r="A10" s="62" t="s">
        <v>76</v>
      </c>
      <c r="B10" s="40" t="s">
        <v>122</v>
      </c>
      <c r="C10" s="287" t="s">
        <v>530</v>
      </c>
      <c r="D10" s="288" t="s">
        <v>493</v>
      </c>
      <c r="E10" s="231">
        <v>2727214.68</v>
      </c>
      <c r="F10" s="231">
        <v>2525682.19</v>
      </c>
      <c r="G10" s="143" t="s">
        <v>490</v>
      </c>
      <c r="H10" s="143">
        <v>1</v>
      </c>
      <c r="I10" s="143" t="s">
        <v>490</v>
      </c>
      <c r="J10" s="143">
        <v>1</v>
      </c>
      <c r="K10" s="135">
        <f t="shared" ref="K10:K83" si="2">J10/H10</f>
        <v>1</v>
      </c>
      <c r="L10" s="234">
        <v>2796305.67</v>
      </c>
      <c r="M10" s="280">
        <f t="shared" si="0"/>
        <v>1.1071486670300352</v>
      </c>
      <c r="N10" s="289">
        <v>2796305.67</v>
      </c>
      <c r="O10" s="281">
        <f t="shared" si="1"/>
        <v>1.1071486670300352</v>
      </c>
      <c r="P10" s="235" t="s">
        <v>370</v>
      </c>
      <c r="Q10" s="235" t="s">
        <v>371</v>
      </c>
      <c r="R10" s="134"/>
    </row>
    <row r="11" spans="1:18" s="136" customFormat="1" ht="28.8" x14ac:dyDescent="0.25">
      <c r="A11" s="62" t="s">
        <v>77</v>
      </c>
      <c r="B11" s="40" t="s">
        <v>123</v>
      </c>
      <c r="C11" s="287" t="s">
        <v>531</v>
      </c>
      <c r="D11" s="288" t="s">
        <v>494</v>
      </c>
      <c r="E11" s="231">
        <v>1578479.96</v>
      </c>
      <c r="F11" s="231">
        <v>1554889.31</v>
      </c>
      <c r="G11" s="143" t="s">
        <v>489</v>
      </c>
      <c r="H11" s="143">
        <v>1</v>
      </c>
      <c r="I11" s="143" t="s">
        <v>489</v>
      </c>
      <c r="J11" s="143">
        <v>1</v>
      </c>
      <c r="K11" s="135">
        <f t="shared" si="2"/>
        <v>1</v>
      </c>
      <c r="L11" s="234">
        <v>2694328.44</v>
      </c>
      <c r="M11" s="280">
        <f t="shared" si="0"/>
        <v>1.7328104468092329</v>
      </c>
      <c r="N11" s="289">
        <v>2694328.44</v>
      </c>
      <c r="O11" s="281">
        <f t="shared" si="1"/>
        <v>1.7328104468092329</v>
      </c>
      <c r="P11" s="236" t="s">
        <v>372</v>
      </c>
      <c r="Q11" s="235" t="s">
        <v>373</v>
      </c>
      <c r="R11" s="134"/>
    </row>
    <row r="12" spans="1:18" s="136" customFormat="1" ht="28.8" x14ac:dyDescent="0.25">
      <c r="A12" s="62" t="s">
        <v>78</v>
      </c>
      <c r="B12" s="40" t="s">
        <v>124</v>
      </c>
      <c r="C12" s="287" t="s">
        <v>532</v>
      </c>
      <c r="D12" s="288" t="s">
        <v>495</v>
      </c>
      <c r="E12" s="231">
        <v>3759046.4200000004</v>
      </c>
      <c r="F12" s="231">
        <v>3700580.28</v>
      </c>
      <c r="G12" s="143" t="s">
        <v>489</v>
      </c>
      <c r="H12" s="143">
        <v>1</v>
      </c>
      <c r="I12" s="143" t="s">
        <v>489</v>
      </c>
      <c r="J12" s="143">
        <v>1</v>
      </c>
      <c r="K12" s="135">
        <f t="shared" si="2"/>
        <v>1</v>
      </c>
      <c r="L12" s="234">
        <v>5815375.8400000008</v>
      </c>
      <c r="M12" s="280">
        <f t="shared" si="0"/>
        <v>1.571476741480123</v>
      </c>
      <c r="N12" s="289">
        <v>5815375.8400000008</v>
      </c>
      <c r="O12" s="281">
        <f t="shared" si="1"/>
        <v>1.571476741480123</v>
      </c>
      <c r="P12" s="236" t="s">
        <v>372</v>
      </c>
      <c r="Q12" s="235" t="s">
        <v>373</v>
      </c>
      <c r="R12" s="134"/>
    </row>
    <row r="13" spans="1:18" s="136" customFormat="1" ht="28.8" x14ac:dyDescent="0.25">
      <c r="A13" s="62" t="s">
        <v>114</v>
      </c>
      <c r="B13" s="40" t="s">
        <v>125</v>
      </c>
      <c r="C13" s="287" t="s">
        <v>533</v>
      </c>
      <c r="D13" s="288" t="s">
        <v>496</v>
      </c>
      <c r="E13" s="231">
        <v>4475552.22</v>
      </c>
      <c r="F13" s="231">
        <v>4399493.47</v>
      </c>
      <c r="G13" s="143" t="s">
        <v>489</v>
      </c>
      <c r="H13" s="143">
        <v>1</v>
      </c>
      <c r="I13" s="143" t="s">
        <v>489</v>
      </c>
      <c r="J13" s="143">
        <v>1</v>
      </c>
      <c r="K13" s="135">
        <f t="shared" si="2"/>
        <v>1</v>
      </c>
      <c r="L13" s="234">
        <v>6912258.0800000001</v>
      </c>
      <c r="M13" s="280">
        <f t="shared" si="0"/>
        <v>1.5711486167974698</v>
      </c>
      <c r="N13" s="289">
        <v>6912258.0800000001</v>
      </c>
      <c r="O13" s="281">
        <f t="shared" si="1"/>
        <v>1.5711486167974698</v>
      </c>
      <c r="P13" s="236" t="s">
        <v>368</v>
      </c>
      <c r="Q13" s="235" t="s">
        <v>374</v>
      </c>
      <c r="R13" s="134"/>
    </row>
    <row r="14" spans="1:18" s="136" customFormat="1" ht="28.8" x14ac:dyDescent="0.25">
      <c r="A14" s="62" t="s">
        <v>115</v>
      </c>
      <c r="B14" s="40" t="s">
        <v>126</v>
      </c>
      <c r="C14" s="287" t="s">
        <v>534</v>
      </c>
      <c r="D14" s="288" t="s">
        <v>497</v>
      </c>
      <c r="E14" s="231">
        <v>2571650.7400000002</v>
      </c>
      <c r="F14" s="231">
        <v>2524278.7000000002</v>
      </c>
      <c r="G14" s="143" t="s">
        <v>489</v>
      </c>
      <c r="H14" s="143">
        <v>1</v>
      </c>
      <c r="I14" s="143" t="s">
        <v>489</v>
      </c>
      <c r="J14" s="143">
        <v>1</v>
      </c>
      <c r="K14" s="135">
        <f t="shared" si="2"/>
        <v>1</v>
      </c>
      <c r="L14" s="234">
        <v>3884253.25</v>
      </c>
      <c r="M14" s="280">
        <f t="shared" si="0"/>
        <v>1.5387576855123009</v>
      </c>
      <c r="N14" s="289">
        <v>3884253.25</v>
      </c>
      <c r="O14" s="281">
        <f t="shared" si="1"/>
        <v>1.5387576855123009</v>
      </c>
      <c r="P14" s="236" t="s">
        <v>368</v>
      </c>
      <c r="Q14" s="235" t="s">
        <v>374</v>
      </c>
      <c r="R14" s="134"/>
    </row>
    <row r="15" spans="1:18" s="136" customFormat="1" ht="28.8" x14ac:dyDescent="0.25">
      <c r="A15" s="62" t="s">
        <v>116</v>
      </c>
      <c r="B15" s="40" t="s">
        <v>127</v>
      </c>
      <c r="C15" s="287" t="s">
        <v>535</v>
      </c>
      <c r="D15" s="288" t="s">
        <v>498</v>
      </c>
      <c r="E15" s="231">
        <v>8700424.9100000001</v>
      </c>
      <c r="F15" s="231">
        <v>8463327.9900000002</v>
      </c>
      <c r="G15" s="143" t="s">
        <v>489</v>
      </c>
      <c r="H15" s="143">
        <v>1</v>
      </c>
      <c r="I15" s="143" t="s">
        <v>489</v>
      </c>
      <c r="J15" s="143">
        <v>1</v>
      </c>
      <c r="K15" s="135">
        <f t="shared" si="2"/>
        <v>1</v>
      </c>
      <c r="L15" s="234">
        <v>8898139.4299999997</v>
      </c>
      <c r="M15" s="280">
        <f t="shared" si="0"/>
        <v>1.051375941061691</v>
      </c>
      <c r="N15" s="289">
        <v>8898139.4299999997</v>
      </c>
      <c r="O15" s="281">
        <f t="shared" si="1"/>
        <v>1.051375941061691</v>
      </c>
      <c r="P15" s="236" t="s">
        <v>375</v>
      </c>
      <c r="Q15" s="235" t="s">
        <v>376</v>
      </c>
      <c r="R15" s="134"/>
    </row>
    <row r="16" spans="1:18" s="136" customFormat="1" ht="28.8" x14ac:dyDescent="0.25">
      <c r="A16" s="62" t="s">
        <v>117</v>
      </c>
      <c r="B16" s="40" t="s">
        <v>128</v>
      </c>
      <c r="C16" s="287" t="s">
        <v>536</v>
      </c>
      <c r="D16" s="288" t="s">
        <v>499</v>
      </c>
      <c r="E16" s="231">
        <v>2459780.16</v>
      </c>
      <c r="F16" s="231">
        <v>2280086.94</v>
      </c>
      <c r="G16" s="143" t="s">
        <v>489</v>
      </c>
      <c r="H16" s="143">
        <v>1</v>
      </c>
      <c r="I16" s="143" t="s">
        <v>489</v>
      </c>
      <c r="J16" s="143">
        <v>1</v>
      </c>
      <c r="K16" s="135">
        <f t="shared" si="2"/>
        <v>1</v>
      </c>
      <c r="L16" s="234">
        <v>2819899.7</v>
      </c>
      <c r="M16" s="280">
        <f t="shared" si="0"/>
        <v>1.2367509547684179</v>
      </c>
      <c r="N16" s="289">
        <v>2819899.7</v>
      </c>
      <c r="O16" s="281">
        <f t="shared" si="1"/>
        <v>1.2367509547684179</v>
      </c>
      <c r="P16" s="236" t="s">
        <v>375</v>
      </c>
      <c r="Q16" s="235" t="s">
        <v>377</v>
      </c>
      <c r="R16" s="134"/>
    </row>
    <row r="17" spans="1:18" s="136" customFormat="1" ht="43.2" x14ac:dyDescent="0.25">
      <c r="A17" s="62" t="s">
        <v>118</v>
      </c>
      <c r="B17" s="40" t="s">
        <v>537</v>
      </c>
      <c r="C17" s="287" t="s">
        <v>538</v>
      </c>
      <c r="D17" s="288" t="s">
        <v>500</v>
      </c>
      <c r="E17" s="231">
        <v>7809497.3900000006</v>
      </c>
      <c r="F17" s="231">
        <v>7753983.7400000002</v>
      </c>
      <c r="G17" s="143" t="s">
        <v>489</v>
      </c>
      <c r="H17" s="143">
        <v>1</v>
      </c>
      <c r="I17" s="143" t="s">
        <v>489</v>
      </c>
      <c r="J17" s="143">
        <v>1</v>
      </c>
      <c r="K17" s="135">
        <f t="shared" si="2"/>
        <v>1</v>
      </c>
      <c r="L17" s="234">
        <v>7824059.9100000001</v>
      </c>
      <c r="M17" s="280">
        <f t="shared" si="0"/>
        <v>1.0090374409271072</v>
      </c>
      <c r="N17" s="289">
        <v>7824059.9100000001</v>
      </c>
      <c r="O17" s="281">
        <f t="shared" si="1"/>
        <v>1.0090374409271072</v>
      </c>
      <c r="P17" s="236" t="s">
        <v>378</v>
      </c>
      <c r="Q17" s="235" t="s">
        <v>379</v>
      </c>
      <c r="R17" s="134"/>
    </row>
    <row r="18" spans="1:18" s="136" customFormat="1" ht="43.2" x14ac:dyDescent="0.25">
      <c r="A18" s="62" t="s">
        <v>119</v>
      </c>
      <c r="B18" s="40" t="s">
        <v>539</v>
      </c>
      <c r="C18" s="287" t="s">
        <v>540</v>
      </c>
      <c r="D18" s="288" t="s">
        <v>501</v>
      </c>
      <c r="E18" s="231">
        <v>6894730.46</v>
      </c>
      <c r="F18" s="231">
        <v>6619420.5699999994</v>
      </c>
      <c r="G18" s="143" t="s">
        <v>489</v>
      </c>
      <c r="H18" s="143">
        <v>1</v>
      </c>
      <c r="I18" s="143" t="s">
        <v>489</v>
      </c>
      <c r="J18" s="143">
        <v>1</v>
      </c>
      <c r="K18" s="135">
        <f t="shared" si="2"/>
        <v>1</v>
      </c>
      <c r="L18" s="234">
        <v>7192450.2700000005</v>
      </c>
      <c r="M18" s="280">
        <f t="shared" si="0"/>
        <v>1.0865679546933518</v>
      </c>
      <c r="N18" s="289">
        <v>7192450.2700000005</v>
      </c>
      <c r="O18" s="281">
        <f t="shared" si="1"/>
        <v>1.0865679546933518</v>
      </c>
      <c r="P18" s="236" t="s">
        <v>380</v>
      </c>
      <c r="Q18" s="235" t="s">
        <v>381</v>
      </c>
      <c r="R18" s="134"/>
    </row>
    <row r="19" spans="1:18" s="136" customFormat="1" ht="43.2" x14ac:dyDescent="0.25">
      <c r="A19" s="62" t="s">
        <v>120</v>
      </c>
      <c r="B19" s="40" t="s">
        <v>541</v>
      </c>
      <c r="C19" s="287" t="s">
        <v>542</v>
      </c>
      <c r="D19" s="288" t="s">
        <v>499</v>
      </c>
      <c r="E19" s="231">
        <v>4378830.45</v>
      </c>
      <c r="F19" s="231">
        <v>4242034.67</v>
      </c>
      <c r="G19" s="143" t="s">
        <v>489</v>
      </c>
      <c r="H19" s="143">
        <v>1</v>
      </c>
      <c r="I19" s="143" t="s">
        <v>489</v>
      </c>
      <c r="J19" s="143">
        <v>1</v>
      </c>
      <c r="K19" s="135">
        <f t="shared" si="2"/>
        <v>1</v>
      </c>
      <c r="L19" s="234">
        <v>4787411.0599999996</v>
      </c>
      <c r="M19" s="280">
        <f t="shared" si="0"/>
        <v>1.1285648120362957</v>
      </c>
      <c r="N19" s="289">
        <v>4787411.0599999996</v>
      </c>
      <c r="O19" s="281">
        <f t="shared" si="1"/>
        <v>1.1285648120362957</v>
      </c>
      <c r="P19" s="236" t="s">
        <v>380</v>
      </c>
      <c r="Q19" s="235" t="s">
        <v>379</v>
      </c>
      <c r="R19" s="134"/>
    </row>
    <row r="20" spans="1:18" s="136" customFormat="1" ht="43.2" x14ac:dyDescent="0.25">
      <c r="A20" s="62" t="s">
        <v>606</v>
      </c>
      <c r="B20" s="247" t="s">
        <v>646</v>
      </c>
      <c r="C20" s="287" t="s">
        <v>647</v>
      </c>
      <c r="D20" s="290" t="s">
        <v>649</v>
      </c>
      <c r="E20" s="231">
        <v>5733543.7800000003</v>
      </c>
      <c r="F20" s="231">
        <v>5733543.7800000003</v>
      </c>
      <c r="G20" s="143" t="s">
        <v>489</v>
      </c>
      <c r="H20" s="143">
        <v>1</v>
      </c>
      <c r="I20" s="143" t="s">
        <v>489</v>
      </c>
      <c r="J20" s="143">
        <v>1</v>
      </c>
      <c r="K20" s="135">
        <f t="shared" si="2"/>
        <v>1</v>
      </c>
      <c r="L20" s="234">
        <f>E20</f>
        <v>5733543.7800000003</v>
      </c>
      <c r="M20" s="280">
        <f t="shared" si="0"/>
        <v>1</v>
      </c>
      <c r="N20" s="289">
        <f>E20</f>
        <v>5733543.7800000003</v>
      </c>
      <c r="O20" s="281">
        <f t="shared" si="1"/>
        <v>1</v>
      </c>
      <c r="P20" s="236" t="s">
        <v>611</v>
      </c>
      <c r="Q20" s="235" t="s">
        <v>612</v>
      </c>
      <c r="R20" s="134"/>
    </row>
    <row r="21" spans="1:18" s="136" customFormat="1" x14ac:dyDescent="0.25">
      <c r="A21" s="268" t="s">
        <v>72</v>
      </c>
      <c r="B21" s="227" t="s">
        <v>486</v>
      </c>
      <c r="C21" s="282"/>
      <c r="D21" s="283"/>
      <c r="E21" s="284">
        <f>SUM(E22:E40)</f>
        <v>111557485.99000001</v>
      </c>
      <c r="F21" s="284">
        <f>SUM(F22:F40)</f>
        <v>133574647.46000002</v>
      </c>
      <c r="G21" s="21">
        <f t="shared" ref="G21" si="3">SUM(G22:G38)</f>
        <v>0</v>
      </c>
      <c r="H21" s="21"/>
      <c r="I21" s="21"/>
      <c r="J21" s="21"/>
      <c r="K21" s="135"/>
      <c r="L21" s="284">
        <f>SUM(L22:L40)</f>
        <v>111888419.22000001</v>
      </c>
      <c r="M21" s="280">
        <f t="shared" si="0"/>
        <v>0.83764712351949777</v>
      </c>
      <c r="N21" s="284">
        <f>SUM(N22:N40)</f>
        <v>111888419.22000001</v>
      </c>
      <c r="O21" s="281">
        <f t="shared" si="1"/>
        <v>0.83764712351949777</v>
      </c>
      <c r="P21" s="291" t="s">
        <v>611</v>
      </c>
      <c r="Q21" s="291" t="s">
        <v>612</v>
      </c>
      <c r="R21" s="134"/>
    </row>
    <row r="22" spans="1:18" s="136" customFormat="1" ht="30" customHeight="1" x14ac:dyDescent="0.25">
      <c r="A22" s="62" t="s">
        <v>79</v>
      </c>
      <c r="B22" s="232" t="s">
        <v>543</v>
      </c>
      <c r="C22" s="287" t="s">
        <v>544</v>
      </c>
      <c r="D22" s="292" t="s">
        <v>502</v>
      </c>
      <c r="E22" s="293">
        <v>1676753.27</v>
      </c>
      <c r="F22" s="294">
        <v>1643727.95</v>
      </c>
      <c r="G22" s="143" t="s">
        <v>489</v>
      </c>
      <c r="H22" s="143">
        <v>1</v>
      </c>
      <c r="I22" s="143" t="s">
        <v>489</v>
      </c>
      <c r="J22" s="143">
        <v>1</v>
      </c>
      <c r="K22" s="135">
        <f t="shared" si="2"/>
        <v>1</v>
      </c>
      <c r="L22" s="234">
        <v>1784003.3199999998</v>
      </c>
      <c r="M22" s="280">
        <f t="shared" si="0"/>
        <v>1.0853397729228853</v>
      </c>
      <c r="N22" s="295">
        <v>1784003.3199999998</v>
      </c>
      <c r="O22" s="281">
        <f t="shared" si="1"/>
        <v>1.0853397729228853</v>
      </c>
      <c r="P22" s="236" t="s">
        <v>382</v>
      </c>
      <c r="Q22" s="235" t="s">
        <v>383</v>
      </c>
      <c r="R22" s="134"/>
    </row>
    <row r="23" spans="1:18" s="136" customFormat="1" ht="25.5" customHeight="1" x14ac:dyDescent="0.25">
      <c r="A23" s="62" t="s">
        <v>80</v>
      </c>
      <c r="B23" s="232" t="s">
        <v>545</v>
      </c>
      <c r="C23" s="287" t="s">
        <v>546</v>
      </c>
      <c r="D23" s="292" t="s">
        <v>503</v>
      </c>
      <c r="E23" s="294">
        <v>6351003.1299999999</v>
      </c>
      <c r="F23" s="294">
        <v>6287640.1999999993</v>
      </c>
      <c r="G23" s="143" t="s">
        <v>489</v>
      </c>
      <c r="H23" s="143">
        <v>1</v>
      </c>
      <c r="I23" s="143" t="s">
        <v>489</v>
      </c>
      <c r="J23" s="143">
        <v>1</v>
      </c>
      <c r="K23" s="135">
        <f t="shared" si="2"/>
        <v>1</v>
      </c>
      <c r="L23" s="234">
        <v>7037521.0500000007</v>
      </c>
      <c r="M23" s="280">
        <f t="shared" si="0"/>
        <v>1.119262684591908</v>
      </c>
      <c r="N23" s="295">
        <v>7037521.0500000007</v>
      </c>
      <c r="O23" s="281">
        <f t="shared" si="1"/>
        <v>1.119262684591908</v>
      </c>
      <c r="P23" s="236" t="s">
        <v>382</v>
      </c>
      <c r="Q23" s="235" t="s">
        <v>384</v>
      </c>
      <c r="R23" s="134"/>
    </row>
    <row r="24" spans="1:18" s="136" customFormat="1" ht="26.25" customHeight="1" x14ac:dyDescent="0.25">
      <c r="A24" s="62" t="s">
        <v>81</v>
      </c>
      <c r="B24" s="232" t="s">
        <v>547</v>
      </c>
      <c r="C24" s="287" t="s">
        <v>548</v>
      </c>
      <c r="D24" s="292" t="s">
        <v>504</v>
      </c>
      <c r="E24" s="294">
        <v>2172705.6999999997</v>
      </c>
      <c r="F24" s="294">
        <v>2163342.9899999998</v>
      </c>
      <c r="G24" s="143" t="s">
        <v>489</v>
      </c>
      <c r="H24" s="143">
        <v>1</v>
      </c>
      <c r="I24" s="143" t="s">
        <v>489</v>
      </c>
      <c r="J24" s="143">
        <v>1</v>
      </c>
      <c r="K24" s="135">
        <f t="shared" si="2"/>
        <v>1</v>
      </c>
      <c r="L24" s="234">
        <v>2060545.0099999998</v>
      </c>
      <c r="M24" s="280">
        <f t="shared" si="0"/>
        <v>0.95248188545451129</v>
      </c>
      <c r="N24" s="295">
        <v>2060545.0099999998</v>
      </c>
      <c r="O24" s="281">
        <f t="shared" si="1"/>
        <v>0.95248188545451129</v>
      </c>
      <c r="P24" s="236" t="s">
        <v>385</v>
      </c>
      <c r="Q24" s="235" t="s">
        <v>386</v>
      </c>
      <c r="R24" s="134"/>
    </row>
    <row r="25" spans="1:18" s="136" customFormat="1" ht="46.8" x14ac:dyDescent="0.25">
      <c r="A25" s="62" t="s">
        <v>82</v>
      </c>
      <c r="B25" s="232" t="s">
        <v>549</v>
      </c>
      <c r="C25" s="287" t="s">
        <v>550</v>
      </c>
      <c r="D25" s="292" t="s">
        <v>505</v>
      </c>
      <c r="E25" s="294">
        <v>6835414.6799999997</v>
      </c>
      <c r="F25" s="294">
        <v>6827972.9999999991</v>
      </c>
      <c r="G25" s="143" t="s">
        <v>489</v>
      </c>
      <c r="H25" s="143">
        <v>1</v>
      </c>
      <c r="I25" s="143" t="s">
        <v>489</v>
      </c>
      <c r="J25" s="143">
        <v>1</v>
      </c>
      <c r="K25" s="135">
        <f t="shared" si="2"/>
        <v>1</v>
      </c>
      <c r="L25" s="234">
        <v>7127283.75</v>
      </c>
      <c r="M25" s="280">
        <f t="shared" si="0"/>
        <v>1.0438359598082771</v>
      </c>
      <c r="N25" s="295">
        <v>7127283.75</v>
      </c>
      <c r="O25" s="281">
        <f t="shared" si="1"/>
        <v>1.0438359598082771</v>
      </c>
      <c r="P25" s="236" t="s">
        <v>385</v>
      </c>
      <c r="Q25" s="235" t="s">
        <v>387</v>
      </c>
      <c r="R25" s="134"/>
    </row>
    <row r="26" spans="1:18" s="136" customFormat="1" ht="46.8" x14ac:dyDescent="0.25">
      <c r="A26" s="62" t="s">
        <v>110</v>
      </c>
      <c r="B26" s="232" t="s">
        <v>551</v>
      </c>
      <c r="C26" s="287" t="s">
        <v>552</v>
      </c>
      <c r="D26" s="292" t="s">
        <v>506</v>
      </c>
      <c r="E26" s="294">
        <v>4401784.7299999995</v>
      </c>
      <c r="F26" s="294">
        <v>4379755.8500000006</v>
      </c>
      <c r="G26" s="143" t="s">
        <v>489</v>
      </c>
      <c r="H26" s="143">
        <v>1</v>
      </c>
      <c r="I26" s="143" t="s">
        <v>489</v>
      </c>
      <c r="J26" s="143">
        <v>1</v>
      </c>
      <c r="K26" s="135">
        <f t="shared" si="2"/>
        <v>1</v>
      </c>
      <c r="L26" s="234">
        <v>4594719.1900000004</v>
      </c>
      <c r="M26" s="280">
        <f t="shared" si="0"/>
        <v>1.0490811240083164</v>
      </c>
      <c r="N26" s="295">
        <v>4594719.1900000004</v>
      </c>
      <c r="O26" s="281">
        <f t="shared" si="1"/>
        <v>1.0490811240083164</v>
      </c>
      <c r="P26" s="236" t="s">
        <v>385</v>
      </c>
      <c r="Q26" s="235" t="s">
        <v>388</v>
      </c>
      <c r="R26" s="134"/>
    </row>
    <row r="27" spans="1:18" s="136" customFormat="1" ht="46.8" x14ac:dyDescent="0.25">
      <c r="A27" s="62" t="s">
        <v>111</v>
      </c>
      <c r="B27" s="232" t="s">
        <v>553</v>
      </c>
      <c r="C27" s="287" t="s">
        <v>554</v>
      </c>
      <c r="D27" s="292" t="s">
        <v>507</v>
      </c>
      <c r="E27" s="293">
        <v>9826121.1699999999</v>
      </c>
      <c r="F27" s="294">
        <v>9810108.2699999996</v>
      </c>
      <c r="G27" s="143" t="s">
        <v>489</v>
      </c>
      <c r="H27" s="143">
        <v>1</v>
      </c>
      <c r="I27" s="143" t="s">
        <v>489</v>
      </c>
      <c r="J27" s="143">
        <v>1</v>
      </c>
      <c r="K27" s="135">
        <f t="shared" si="2"/>
        <v>1</v>
      </c>
      <c r="L27" s="234">
        <v>13854012.93</v>
      </c>
      <c r="M27" s="280">
        <f t="shared" si="0"/>
        <v>1.41221814772081</v>
      </c>
      <c r="N27" s="295">
        <v>13854012.93</v>
      </c>
      <c r="O27" s="281">
        <f t="shared" si="1"/>
        <v>1.41221814772081</v>
      </c>
      <c r="P27" s="236" t="s">
        <v>389</v>
      </c>
      <c r="Q27" s="235" t="s">
        <v>390</v>
      </c>
      <c r="R27" s="134"/>
    </row>
    <row r="28" spans="1:18" s="136" customFormat="1" ht="46.8" x14ac:dyDescent="0.25">
      <c r="A28" s="62" t="s">
        <v>112</v>
      </c>
      <c r="B28" s="232" t="s">
        <v>149</v>
      </c>
      <c r="C28" s="287" t="s">
        <v>555</v>
      </c>
      <c r="D28" s="292" t="s">
        <v>508</v>
      </c>
      <c r="E28" s="293">
        <v>1623797.5399999998</v>
      </c>
      <c r="F28" s="294">
        <v>1732610.5699999998</v>
      </c>
      <c r="G28" s="143" t="s">
        <v>489</v>
      </c>
      <c r="H28" s="143">
        <v>1</v>
      </c>
      <c r="I28" s="143" t="s">
        <v>489</v>
      </c>
      <c r="J28" s="143">
        <v>1</v>
      </c>
      <c r="K28" s="135">
        <f t="shared" si="2"/>
        <v>1</v>
      </c>
      <c r="L28" s="234">
        <v>1812343.74</v>
      </c>
      <c r="M28" s="280">
        <f t="shared" si="0"/>
        <v>1.0460190947582642</v>
      </c>
      <c r="N28" s="295">
        <v>1812343.74</v>
      </c>
      <c r="O28" s="281">
        <f t="shared" si="1"/>
        <v>1.0460190947582642</v>
      </c>
      <c r="P28" s="236" t="s">
        <v>391</v>
      </c>
      <c r="Q28" s="235" t="s">
        <v>392</v>
      </c>
      <c r="R28" s="134"/>
    </row>
    <row r="29" spans="1:18" s="136" customFormat="1" ht="46.8" x14ac:dyDescent="0.25">
      <c r="A29" s="62" t="s">
        <v>113</v>
      </c>
      <c r="B29" s="232" t="s">
        <v>150</v>
      </c>
      <c r="C29" s="287" t="s">
        <v>556</v>
      </c>
      <c r="D29" s="292" t="s">
        <v>509</v>
      </c>
      <c r="E29" s="294">
        <v>1279238.57</v>
      </c>
      <c r="F29" s="294">
        <v>1277579.5599999998</v>
      </c>
      <c r="G29" s="143" t="s">
        <v>489</v>
      </c>
      <c r="H29" s="143">
        <v>1</v>
      </c>
      <c r="I29" s="143" t="s">
        <v>489</v>
      </c>
      <c r="J29" s="143">
        <v>1</v>
      </c>
      <c r="K29" s="135">
        <f t="shared" si="2"/>
        <v>1</v>
      </c>
      <c r="L29" s="234">
        <v>1494687.59</v>
      </c>
      <c r="M29" s="280">
        <f t="shared" si="0"/>
        <v>1.1699369939825903</v>
      </c>
      <c r="N29" s="295">
        <v>1494687.59</v>
      </c>
      <c r="O29" s="281">
        <f t="shared" si="1"/>
        <v>1.1699369939825903</v>
      </c>
      <c r="P29" s="236" t="s">
        <v>391</v>
      </c>
      <c r="Q29" s="235" t="s">
        <v>392</v>
      </c>
      <c r="R29" s="134"/>
    </row>
    <row r="30" spans="1:18" s="136" customFormat="1" ht="46.8" x14ac:dyDescent="0.25">
      <c r="A30" s="62" t="s">
        <v>133</v>
      </c>
      <c r="B30" s="232" t="s">
        <v>151</v>
      </c>
      <c r="C30" s="287" t="s">
        <v>557</v>
      </c>
      <c r="D30" s="292" t="s">
        <v>510</v>
      </c>
      <c r="E30" s="244">
        <v>1834514.31</v>
      </c>
      <c r="F30" s="293">
        <v>1934562.42</v>
      </c>
      <c r="G30" s="143" t="s">
        <v>489</v>
      </c>
      <c r="H30" s="143">
        <v>1</v>
      </c>
      <c r="I30" s="143" t="s">
        <v>489</v>
      </c>
      <c r="J30" s="143">
        <v>1</v>
      </c>
      <c r="K30" s="135">
        <f t="shared" si="2"/>
        <v>1</v>
      </c>
      <c r="L30" s="234">
        <v>2090172.07</v>
      </c>
      <c r="M30" s="280">
        <f t="shared" si="0"/>
        <v>1.0804366136710131</v>
      </c>
      <c r="N30" s="295">
        <v>2090172.07</v>
      </c>
      <c r="O30" s="281">
        <f t="shared" si="1"/>
        <v>1.0804366136710131</v>
      </c>
      <c r="P30" s="236" t="s">
        <v>391</v>
      </c>
      <c r="Q30" s="235" t="s">
        <v>392</v>
      </c>
      <c r="R30" s="134"/>
    </row>
    <row r="31" spans="1:18" s="136" customFormat="1" ht="46.8" x14ac:dyDescent="0.25">
      <c r="A31" s="62" t="s">
        <v>134</v>
      </c>
      <c r="B31" s="232" t="s">
        <v>152</v>
      </c>
      <c r="C31" s="287" t="s">
        <v>558</v>
      </c>
      <c r="D31" s="292" t="s">
        <v>511</v>
      </c>
      <c r="E31" s="217">
        <v>1499846.71</v>
      </c>
      <c r="F31" s="217">
        <v>1499293.43</v>
      </c>
      <c r="G31" s="143" t="s">
        <v>489</v>
      </c>
      <c r="H31" s="143">
        <v>1</v>
      </c>
      <c r="I31" s="143" t="s">
        <v>489</v>
      </c>
      <c r="J31" s="143">
        <v>1</v>
      </c>
      <c r="K31" s="135">
        <f t="shared" si="2"/>
        <v>1</v>
      </c>
      <c r="L31" s="234">
        <v>1616206.97</v>
      </c>
      <c r="M31" s="280">
        <f t="shared" si="0"/>
        <v>1.0779790917912579</v>
      </c>
      <c r="N31" s="295">
        <v>1616206.97</v>
      </c>
      <c r="O31" s="281">
        <f t="shared" si="1"/>
        <v>1.0779790917912579</v>
      </c>
      <c r="P31" s="236" t="s">
        <v>391</v>
      </c>
      <c r="Q31" s="235" t="s">
        <v>392</v>
      </c>
      <c r="R31" s="134"/>
    </row>
    <row r="32" spans="1:18" s="136" customFormat="1" ht="46.8" x14ac:dyDescent="0.25">
      <c r="A32" s="62" t="s">
        <v>135</v>
      </c>
      <c r="B32" s="232" t="s">
        <v>153</v>
      </c>
      <c r="C32" s="287" t="s">
        <v>559</v>
      </c>
      <c r="D32" s="292" t="s">
        <v>512</v>
      </c>
      <c r="E32" s="217">
        <v>1283571.31</v>
      </c>
      <c r="F32" s="217">
        <v>1282633.07</v>
      </c>
      <c r="G32" s="143" t="s">
        <v>489</v>
      </c>
      <c r="H32" s="143">
        <v>1</v>
      </c>
      <c r="I32" s="143" t="s">
        <v>489</v>
      </c>
      <c r="J32" s="143">
        <v>1</v>
      </c>
      <c r="K32" s="135">
        <f t="shared" si="2"/>
        <v>1</v>
      </c>
      <c r="L32" s="234">
        <v>1175480</v>
      </c>
      <c r="M32" s="280">
        <f t="shared" si="0"/>
        <v>0.91645851607428142</v>
      </c>
      <c r="N32" s="295">
        <v>1175480</v>
      </c>
      <c r="O32" s="281">
        <f t="shared" si="1"/>
        <v>0.91645851607428142</v>
      </c>
      <c r="P32" s="236" t="s">
        <v>391</v>
      </c>
      <c r="Q32" s="235" t="s">
        <v>392</v>
      </c>
      <c r="R32" s="134"/>
    </row>
    <row r="33" spans="1:18" s="136" customFormat="1" ht="46.8" x14ac:dyDescent="0.25">
      <c r="A33" s="62" t="s">
        <v>136</v>
      </c>
      <c r="B33" s="232" t="s">
        <v>560</v>
      </c>
      <c r="C33" s="287" t="s">
        <v>561</v>
      </c>
      <c r="D33" s="292" t="s">
        <v>513</v>
      </c>
      <c r="E33" s="217">
        <v>4160431.0900000003</v>
      </c>
      <c r="F33" s="217">
        <v>4157737.5</v>
      </c>
      <c r="G33" s="143" t="s">
        <v>489</v>
      </c>
      <c r="H33" s="143">
        <v>1</v>
      </c>
      <c r="I33" s="143" t="s">
        <v>489</v>
      </c>
      <c r="J33" s="143">
        <v>1</v>
      </c>
      <c r="K33" s="135">
        <f t="shared" si="2"/>
        <v>1</v>
      </c>
      <c r="L33" s="234">
        <v>4938235.8900000006</v>
      </c>
      <c r="M33" s="280">
        <f t="shared" si="0"/>
        <v>1.1877219016352043</v>
      </c>
      <c r="N33" s="295">
        <v>4938235.8900000006</v>
      </c>
      <c r="O33" s="281">
        <f t="shared" si="1"/>
        <v>1.1877219016352043</v>
      </c>
      <c r="P33" s="236" t="s">
        <v>385</v>
      </c>
      <c r="Q33" s="235" t="s">
        <v>393</v>
      </c>
      <c r="R33" s="134"/>
    </row>
    <row r="34" spans="1:18" s="136" customFormat="1" ht="31.2" x14ac:dyDescent="0.25">
      <c r="A34" s="62" t="s">
        <v>137</v>
      </c>
      <c r="B34" s="232" t="s">
        <v>562</v>
      </c>
      <c r="C34" s="287" t="s">
        <v>563</v>
      </c>
      <c r="D34" s="292" t="s">
        <v>514</v>
      </c>
      <c r="E34" s="217">
        <v>17994991.600000001</v>
      </c>
      <c r="F34" s="217">
        <v>27583101.700000003</v>
      </c>
      <c r="G34" s="143" t="s">
        <v>489</v>
      </c>
      <c r="H34" s="143">
        <v>1</v>
      </c>
      <c r="I34" s="143" t="s">
        <v>489</v>
      </c>
      <c r="J34" s="143">
        <v>1</v>
      </c>
      <c r="K34" s="135">
        <f t="shared" si="2"/>
        <v>1</v>
      </c>
      <c r="L34" s="234">
        <v>14935107.85</v>
      </c>
      <c r="M34" s="280">
        <f t="shared" si="0"/>
        <v>0.54145860797083589</v>
      </c>
      <c r="N34" s="295">
        <v>14935107.85</v>
      </c>
      <c r="O34" s="281">
        <f t="shared" si="1"/>
        <v>0.54145860797083589</v>
      </c>
      <c r="P34" s="237" t="s">
        <v>394</v>
      </c>
      <c r="Q34" s="235" t="s">
        <v>395</v>
      </c>
      <c r="R34" s="134"/>
    </row>
    <row r="35" spans="1:18" s="136" customFormat="1" ht="31.2" x14ac:dyDescent="0.25">
      <c r="A35" s="62" t="s">
        <v>138</v>
      </c>
      <c r="B35" s="232" t="s">
        <v>564</v>
      </c>
      <c r="C35" s="287" t="s">
        <v>565</v>
      </c>
      <c r="D35" s="292" t="s">
        <v>515</v>
      </c>
      <c r="E35" s="217">
        <v>2102687.41</v>
      </c>
      <c r="F35" s="217">
        <v>2533304.2000000002</v>
      </c>
      <c r="G35" s="143" t="s">
        <v>489</v>
      </c>
      <c r="H35" s="143">
        <v>1</v>
      </c>
      <c r="I35" s="143" t="s">
        <v>489</v>
      </c>
      <c r="J35" s="143">
        <v>1</v>
      </c>
      <c r="K35" s="135">
        <f t="shared" si="2"/>
        <v>1</v>
      </c>
      <c r="L35" s="234">
        <v>1800284.8599999999</v>
      </c>
      <c r="M35" s="280">
        <f t="shared" si="0"/>
        <v>0.71064693296604475</v>
      </c>
      <c r="N35" s="295">
        <v>1800284.8599999999</v>
      </c>
      <c r="O35" s="281">
        <f t="shared" si="1"/>
        <v>0.71064693296604475</v>
      </c>
      <c r="P35" s="236" t="s">
        <v>396</v>
      </c>
      <c r="Q35" s="235" t="s">
        <v>397</v>
      </c>
      <c r="R35" s="134"/>
    </row>
    <row r="36" spans="1:18" s="136" customFormat="1" ht="62.4" x14ac:dyDescent="0.25">
      <c r="A36" s="62" t="s">
        <v>139</v>
      </c>
      <c r="B36" s="232" t="s">
        <v>566</v>
      </c>
      <c r="C36" s="287" t="s">
        <v>567</v>
      </c>
      <c r="D36" s="292" t="s">
        <v>516</v>
      </c>
      <c r="E36" s="217">
        <v>5366956.99</v>
      </c>
      <c r="F36" s="217">
        <v>5575323.7000000002</v>
      </c>
      <c r="G36" s="143" t="s">
        <v>489</v>
      </c>
      <c r="H36" s="143">
        <v>1</v>
      </c>
      <c r="I36" s="143" t="s">
        <v>489</v>
      </c>
      <c r="J36" s="143">
        <v>1</v>
      </c>
      <c r="K36" s="135">
        <f t="shared" si="2"/>
        <v>1</v>
      </c>
      <c r="L36" s="234">
        <v>4874729.5600000005</v>
      </c>
      <c r="M36" s="280">
        <f t="shared" si="0"/>
        <v>0.87434018584427664</v>
      </c>
      <c r="N36" s="295">
        <v>4874729.5600000005</v>
      </c>
      <c r="O36" s="281">
        <f t="shared" si="1"/>
        <v>0.87434018584427664</v>
      </c>
      <c r="P36" s="236" t="s">
        <v>398</v>
      </c>
      <c r="Q36" s="235" t="s">
        <v>399</v>
      </c>
      <c r="R36" s="134"/>
    </row>
    <row r="37" spans="1:18" s="136" customFormat="1" ht="78" x14ac:dyDescent="0.25">
      <c r="A37" s="62" t="s">
        <v>140</v>
      </c>
      <c r="B37" s="232" t="s">
        <v>568</v>
      </c>
      <c r="C37" s="287" t="s">
        <v>619</v>
      </c>
      <c r="D37" s="292" t="s">
        <v>514</v>
      </c>
      <c r="E37" s="217">
        <v>3434485.77</v>
      </c>
      <c r="F37" s="217">
        <v>3413888.62</v>
      </c>
      <c r="G37" s="143" t="s">
        <v>489</v>
      </c>
      <c r="H37" s="143">
        <v>1</v>
      </c>
      <c r="I37" s="143" t="s">
        <v>489</v>
      </c>
      <c r="J37" s="143">
        <v>1</v>
      </c>
      <c r="K37" s="135">
        <f t="shared" si="2"/>
        <v>1</v>
      </c>
      <c r="L37" s="234">
        <v>3598900</v>
      </c>
      <c r="M37" s="280">
        <f t="shared" si="0"/>
        <v>1.0541937364084244</v>
      </c>
      <c r="N37" s="295">
        <v>3598900</v>
      </c>
      <c r="O37" s="281">
        <f t="shared" si="1"/>
        <v>1.0541937364084244</v>
      </c>
      <c r="P37" s="236" t="s">
        <v>400</v>
      </c>
      <c r="Q37" s="235" t="s">
        <v>401</v>
      </c>
      <c r="R37" s="134"/>
    </row>
    <row r="38" spans="1:18" s="136" customFormat="1" ht="46.8" x14ac:dyDescent="0.25">
      <c r="A38" s="62" t="s">
        <v>141</v>
      </c>
      <c r="B38" s="232" t="s">
        <v>569</v>
      </c>
      <c r="C38" s="287" t="s">
        <v>570</v>
      </c>
      <c r="D38" s="292" t="s">
        <v>517</v>
      </c>
      <c r="E38" s="217">
        <v>37434955</v>
      </c>
      <c r="F38" s="217">
        <v>49193837.420000002</v>
      </c>
      <c r="G38" s="143" t="s">
        <v>489</v>
      </c>
      <c r="H38" s="143">
        <v>1</v>
      </c>
      <c r="I38" s="143" t="s">
        <v>489</v>
      </c>
      <c r="J38" s="143">
        <v>1</v>
      </c>
      <c r="K38" s="135">
        <f t="shared" si="2"/>
        <v>1</v>
      </c>
      <c r="L38" s="234">
        <v>34815958.43</v>
      </c>
      <c r="M38" s="280">
        <f t="shared" si="0"/>
        <v>0.70773007872415739</v>
      </c>
      <c r="N38" s="295">
        <v>34815958.43</v>
      </c>
      <c r="O38" s="281">
        <f t="shared" si="1"/>
        <v>0.70773007872415739</v>
      </c>
      <c r="P38" s="237" t="s">
        <v>402</v>
      </c>
      <c r="Q38" s="238" t="s">
        <v>403</v>
      </c>
      <c r="R38" s="134"/>
    </row>
    <row r="39" spans="1:18" s="136" customFormat="1" ht="46.8" x14ac:dyDescent="0.25">
      <c r="A39" s="62" t="s">
        <v>142</v>
      </c>
      <c r="B39" s="232" t="s">
        <v>651</v>
      </c>
      <c r="C39" s="287" t="s">
        <v>652</v>
      </c>
      <c r="D39" s="292" t="s">
        <v>648</v>
      </c>
      <c r="E39" s="217">
        <v>1260450.6499999999</v>
      </c>
      <c r="F39" s="217">
        <f>E39</f>
        <v>1260450.6499999999</v>
      </c>
      <c r="G39" s="143" t="s">
        <v>489</v>
      </c>
      <c r="H39" s="143">
        <v>1</v>
      </c>
      <c r="I39" s="143" t="s">
        <v>489</v>
      </c>
      <c r="J39" s="143">
        <v>1</v>
      </c>
      <c r="K39" s="135">
        <f t="shared" si="2"/>
        <v>1</v>
      </c>
      <c r="L39" s="234">
        <f>E39</f>
        <v>1260450.6499999999</v>
      </c>
      <c r="M39" s="280">
        <f t="shared" si="0"/>
        <v>1</v>
      </c>
      <c r="N39" s="295">
        <f>E39</f>
        <v>1260450.6499999999</v>
      </c>
      <c r="O39" s="281">
        <f t="shared" si="1"/>
        <v>1</v>
      </c>
      <c r="P39" s="237" t="s">
        <v>613</v>
      </c>
      <c r="Q39" s="238" t="s">
        <v>614</v>
      </c>
      <c r="R39" s="134"/>
    </row>
    <row r="40" spans="1:18" s="136" customFormat="1" ht="78" x14ac:dyDescent="0.25">
      <c r="A40" s="62" t="s">
        <v>608</v>
      </c>
      <c r="B40" s="232" t="s">
        <v>650</v>
      </c>
      <c r="C40" s="287" t="s">
        <v>652</v>
      </c>
      <c r="D40" s="292" t="s">
        <v>648</v>
      </c>
      <c r="E40" s="217">
        <v>1017776.36</v>
      </c>
      <c r="F40" s="217">
        <f>E40</f>
        <v>1017776.36</v>
      </c>
      <c r="G40" s="143" t="s">
        <v>489</v>
      </c>
      <c r="H40" s="143">
        <v>1</v>
      </c>
      <c r="I40" s="143" t="s">
        <v>489</v>
      </c>
      <c r="J40" s="143">
        <v>1</v>
      </c>
      <c r="K40" s="135">
        <f t="shared" si="2"/>
        <v>1</v>
      </c>
      <c r="L40" s="234">
        <f>E40</f>
        <v>1017776.36</v>
      </c>
      <c r="M40" s="280">
        <f t="shared" si="0"/>
        <v>1</v>
      </c>
      <c r="N40" s="295">
        <f>E40</f>
        <v>1017776.36</v>
      </c>
      <c r="O40" s="281">
        <f t="shared" si="1"/>
        <v>1</v>
      </c>
      <c r="P40" s="237" t="s">
        <v>615</v>
      </c>
      <c r="Q40" s="238" t="s">
        <v>616</v>
      </c>
      <c r="R40" s="134"/>
    </row>
    <row r="41" spans="1:18" s="136" customFormat="1" x14ac:dyDescent="0.25">
      <c r="A41" s="268" t="s">
        <v>73</v>
      </c>
      <c r="B41" s="230" t="s">
        <v>525</v>
      </c>
      <c r="C41" s="287"/>
      <c r="D41" s="283"/>
      <c r="E41" s="284">
        <f>SUM(E42:E48)</f>
        <v>52683795.179999992</v>
      </c>
      <c r="F41" s="284">
        <f t="shared" ref="F41:L41" si="4">SUM(F42:F48)</f>
        <v>52114470.922700003</v>
      </c>
      <c r="G41" s="21">
        <f t="shared" si="4"/>
        <v>0</v>
      </c>
      <c r="H41" s="21"/>
      <c r="I41" s="21"/>
      <c r="J41" s="21"/>
      <c r="K41" s="135"/>
      <c r="L41" s="284">
        <f t="shared" si="4"/>
        <v>47649760.560000002</v>
      </c>
      <c r="M41" s="280">
        <f t="shared" si="0"/>
        <v>0.91432877886600084</v>
      </c>
      <c r="N41" s="284">
        <f t="shared" ref="N41" si="5">SUM(N42:N48)</f>
        <v>47649760.560000002</v>
      </c>
      <c r="O41" s="281">
        <f t="shared" si="1"/>
        <v>0.91432877886600084</v>
      </c>
      <c r="P41" s="285"/>
      <c r="Q41" s="285"/>
      <c r="R41" s="134"/>
    </row>
    <row r="42" spans="1:18" s="136" customFormat="1" ht="62.4" x14ac:dyDescent="0.25">
      <c r="A42" s="60" t="s">
        <v>83</v>
      </c>
      <c r="B42" s="226" t="s">
        <v>571</v>
      </c>
      <c r="C42" s="287" t="s">
        <v>572</v>
      </c>
      <c r="D42" s="292" t="s">
        <v>518</v>
      </c>
      <c r="E42" s="297">
        <v>6650940.2199999997</v>
      </c>
      <c r="F42" s="297">
        <v>5888036.9800000004</v>
      </c>
      <c r="G42" s="143" t="s">
        <v>489</v>
      </c>
      <c r="H42" s="143">
        <v>1</v>
      </c>
      <c r="I42" s="143" t="s">
        <v>489</v>
      </c>
      <c r="J42" s="143">
        <v>1</v>
      </c>
      <c r="K42" s="135">
        <f t="shared" si="2"/>
        <v>1</v>
      </c>
      <c r="L42" s="234">
        <v>4685040.8499999996</v>
      </c>
      <c r="M42" s="280">
        <f t="shared" si="0"/>
        <v>0.79568808176880701</v>
      </c>
      <c r="N42" s="298">
        <v>4685040.8499999996</v>
      </c>
      <c r="O42" s="281">
        <f t="shared" si="1"/>
        <v>0.79568808176880701</v>
      </c>
      <c r="P42" s="236" t="s">
        <v>404</v>
      </c>
      <c r="Q42" s="239" t="s">
        <v>405</v>
      </c>
      <c r="R42" s="134"/>
    </row>
    <row r="43" spans="1:18" s="136" customFormat="1" ht="78" x14ac:dyDescent="0.25">
      <c r="A43" s="60" t="s">
        <v>84</v>
      </c>
      <c r="B43" s="226" t="s">
        <v>573</v>
      </c>
      <c r="C43" s="287" t="s">
        <v>574</v>
      </c>
      <c r="D43" s="292" t="s">
        <v>519</v>
      </c>
      <c r="E43" s="297">
        <v>6639661.1800000006</v>
      </c>
      <c r="F43" s="297">
        <v>8601109.0299999993</v>
      </c>
      <c r="G43" s="143" t="s">
        <v>489</v>
      </c>
      <c r="H43" s="143">
        <v>1</v>
      </c>
      <c r="I43" s="143" t="s">
        <v>489</v>
      </c>
      <c r="J43" s="143">
        <v>1</v>
      </c>
      <c r="K43" s="135">
        <f t="shared" si="2"/>
        <v>1</v>
      </c>
      <c r="L43" s="234">
        <v>5974616.29</v>
      </c>
      <c r="M43" s="280">
        <f t="shared" si="0"/>
        <v>0.69463324661517523</v>
      </c>
      <c r="N43" s="298">
        <v>5974616.29</v>
      </c>
      <c r="O43" s="281">
        <f t="shared" si="1"/>
        <v>0.69463324661517523</v>
      </c>
      <c r="P43" s="236" t="s">
        <v>406</v>
      </c>
      <c r="Q43" s="235" t="s">
        <v>399</v>
      </c>
      <c r="R43" s="134"/>
    </row>
    <row r="44" spans="1:18" s="136" customFormat="1" ht="78" x14ac:dyDescent="0.25">
      <c r="A44" s="60" t="s">
        <v>85</v>
      </c>
      <c r="B44" s="226" t="s">
        <v>168</v>
      </c>
      <c r="C44" s="287" t="s">
        <v>575</v>
      </c>
      <c r="D44" s="292" t="s">
        <v>520</v>
      </c>
      <c r="E44" s="297">
        <f>10000*(42.2008+537.215029)</f>
        <v>5794158.2899999991</v>
      </c>
      <c r="F44" s="297">
        <v>5211568.8545000004</v>
      </c>
      <c r="G44" s="143" t="s">
        <v>489</v>
      </c>
      <c r="H44" s="143">
        <v>1</v>
      </c>
      <c r="I44" s="143" t="s">
        <v>489</v>
      </c>
      <c r="J44" s="143">
        <v>1</v>
      </c>
      <c r="K44" s="135">
        <f t="shared" si="2"/>
        <v>1</v>
      </c>
      <c r="L44" s="234">
        <v>5705588.5199999996</v>
      </c>
      <c r="M44" s="280">
        <f t="shared" si="0"/>
        <v>1.0947928885317195</v>
      </c>
      <c r="N44" s="298">
        <v>5705588.5199999996</v>
      </c>
      <c r="O44" s="281">
        <f t="shared" si="1"/>
        <v>1.0947928885317195</v>
      </c>
      <c r="P44" s="236" t="s">
        <v>406</v>
      </c>
      <c r="Q44" s="239" t="s">
        <v>407</v>
      </c>
      <c r="R44" s="134"/>
    </row>
    <row r="45" spans="1:18" s="136" customFormat="1" ht="78" x14ac:dyDescent="0.25">
      <c r="A45" s="60" t="s">
        <v>86</v>
      </c>
      <c r="B45" s="226" t="s">
        <v>169</v>
      </c>
      <c r="C45" s="287" t="s">
        <v>576</v>
      </c>
      <c r="D45" s="292" t="s">
        <v>521</v>
      </c>
      <c r="E45" s="297">
        <v>7132462.3599999994</v>
      </c>
      <c r="F45" s="297">
        <v>7247713.3300000001</v>
      </c>
      <c r="G45" s="143" t="s">
        <v>489</v>
      </c>
      <c r="H45" s="143">
        <v>1</v>
      </c>
      <c r="I45" s="143" t="s">
        <v>489</v>
      </c>
      <c r="J45" s="143">
        <v>1</v>
      </c>
      <c r="K45" s="135">
        <f t="shared" si="2"/>
        <v>1</v>
      </c>
      <c r="L45" s="234">
        <v>6822813.29</v>
      </c>
      <c r="M45" s="280">
        <f t="shared" si="0"/>
        <v>0.94137460732045808</v>
      </c>
      <c r="N45" s="298">
        <v>6822813.29</v>
      </c>
      <c r="O45" s="281">
        <f t="shared" si="1"/>
        <v>0.94137460732045808</v>
      </c>
      <c r="P45" s="236" t="s">
        <v>406</v>
      </c>
      <c r="Q45" s="235" t="s">
        <v>399</v>
      </c>
      <c r="R45" s="134"/>
    </row>
    <row r="46" spans="1:18" s="136" customFormat="1" ht="78" x14ac:dyDescent="0.25">
      <c r="A46" s="60" t="s">
        <v>163</v>
      </c>
      <c r="B46" s="226" t="s">
        <v>170</v>
      </c>
      <c r="C46" s="287" t="s">
        <v>577</v>
      </c>
      <c r="D46" s="292" t="s">
        <v>522</v>
      </c>
      <c r="E46" s="297">
        <v>11815279.26</v>
      </c>
      <c r="F46" s="297">
        <v>12224050.5582</v>
      </c>
      <c r="G46" s="143" t="s">
        <v>489</v>
      </c>
      <c r="H46" s="143">
        <v>1</v>
      </c>
      <c r="I46" s="143" t="s">
        <v>489</v>
      </c>
      <c r="J46" s="143">
        <v>1</v>
      </c>
      <c r="K46" s="135">
        <f t="shared" si="2"/>
        <v>1</v>
      </c>
      <c r="L46" s="234">
        <v>11032688.680000002</v>
      </c>
      <c r="M46" s="280">
        <f t="shared" si="0"/>
        <v>0.9025395164616018</v>
      </c>
      <c r="N46" s="298">
        <v>11032688.680000002</v>
      </c>
      <c r="O46" s="281">
        <f t="shared" si="1"/>
        <v>0.9025395164616018</v>
      </c>
      <c r="P46" s="236" t="s">
        <v>406</v>
      </c>
      <c r="Q46" s="235" t="s">
        <v>408</v>
      </c>
      <c r="R46" s="134"/>
    </row>
    <row r="47" spans="1:18" s="136" customFormat="1" ht="46.8" x14ac:dyDescent="0.25">
      <c r="A47" s="60" t="s">
        <v>164</v>
      </c>
      <c r="B47" s="226" t="s">
        <v>580</v>
      </c>
      <c r="C47" s="287" t="s">
        <v>581</v>
      </c>
      <c r="D47" s="292" t="s">
        <v>523</v>
      </c>
      <c r="E47" s="297">
        <v>8451952.9000000004</v>
      </c>
      <c r="F47" s="297">
        <v>7392939.6099999994</v>
      </c>
      <c r="G47" s="143" t="s">
        <v>489</v>
      </c>
      <c r="H47" s="143">
        <v>1</v>
      </c>
      <c r="I47" s="143" t="s">
        <v>489</v>
      </c>
      <c r="J47" s="143">
        <v>1</v>
      </c>
      <c r="K47" s="135">
        <f t="shared" si="2"/>
        <v>1</v>
      </c>
      <c r="L47" s="234">
        <v>7166964.5100000007</v>
      </c>
      <c r="M47" s="280">
        <f t="shared" si="0"/>
        <v>0.96943366077353921</v>
      </c>
      <c r="N47" s="298">
        <v>7166964.5100000007</v>
      </c>
      <c r="O47" s="281">
        <f t="shared" si="1"/>
        <v>0.96943366077353921</v>
      </c>
      <c r="P47" s="236" t="s">
        <v>409</v>
      </c>
      <c r="Q47" s="235" t="s">
        <v>410</v>
      </c>
      <c r="R47" s="134"/>
    </row>
    <row r="48" spans="1:18" s="136" customFormat="1" ht="46.8" x14ac:dyDescent="0.25">
      <c r="A48" s="60" t="s">
        <v>165</v>
      </c>
      <c r="B48" s="226" t="s">
        <v>578</v>
      </c>
      <c r="C48" s="287" t="s">
        <v>579</v>
      </c>
      <c r="D48" s="292" t="s">
        <v>524</v>
      </c>
      <c r="E48" s="297">
        <v>6199340.9699999997</v>
      </c>
      <c r="F48" s="297">
        <v>5549052.5600000005</v>
      </c>
      <c r="G48" s="143" t="s">
        <v>489</v>
      </c>
      <c r="H48" s="143">
        <v>1</v>
      </c>
      <c r="I48" s="143" t="s">
        <v>489</v>
      </c>
      <c r="J48" s="143">
        <v>1</v>
      </c>
      <c r="K48" s="135">
        <f t="shared" si="2"/>
        <v>1</v>
      </c>
      <c r="L48" s="234">
        <v>6262048.4199999999</v>
      </c>
      <c r="M48" s="280">
        <f t="shared" si="0"/>
        <v>1.1284896569802898</v>
      </c>
      <c r="N48" s="298">
        <v>6262048.4199999999</v>
      </c>
      <c r="O48" s="281">
        <f t="shared" si="1"/>
        <v>1.1284896569802898</v>
      </c>
      <c r="P48" s="236" t="s">
        <v>411</v>
      </c>
      <c r="Q48" s="235" t="s">
        <v>412</v>
      </c>
      <c r="R48" s="134"/>
    </row>
    <row r="49" spans="1:18" s="136" customFormat="1" x14ac:dyDescent="0.25">
      <c r="A49" s="268" t="s">
        <v>487</v>
      </c>
      <c r="B49" s="230" t="s">
        <v>526</v>
      </c>
      <c r="C49" s="282"/>
      <c r="D49" s="283"/>
      <c r="E49" s="284">
        <f>SUM(E50:E80)</f>
        <v>85678190.719999984</v>
      </c>
      <c r="F49" s="284">
        <f>SUM(F50:F80)</f>
        <v>84234903.679999992</v>
      </c>
      <c r="G49" s="21">
        <f>SUM(G50:G80)</f>
        <v>0</v>
      </c>
      <c r="H49" s="21"/>
      <c r="I49" s="21"/>
      <c r="J49" s="21"/>
      <c r="K49" s="135"/>
      <c r="L49" s="284">
        <f>SUM(L50:L80)</f>
        <v>84234903.679999992</v>
      </c>
      <c r="M49" s="280">
        <f t="shared" si="0"/>
        <v>1</v>
      </c>
      <c r="N49" s="284">
        <f>SUM(N50:N80)</f>
        <v>68581553.539999992</v>
      </c>
      <c r="O49" s="281">
        <f t="shared" si="1"/>
        <v>0.81417026130325365</v>
      </c>
      <c r="P49" s="285"/>
      <c r="Q49" s="285"/>
      <c r="R49" s="134"/>
    </row>
    <row r="50" spans="1:18" s="136" customFormat="1" ht="42.75" customHeight="1" x14ac:dyDescent="0.25">
      <c r="A50" s="427" t="s">
        <v>488</v>
      </c>
      <c r="B50" s="424" t="s">
        <v>654</v>
      </c>
      <c r="C50" s="296" t="s">
        <v>582</v>
      </c>
      <c r="D50" s="299" t="s">
        <v>653</v>
      </c>
      <c r="E50" s="300">
        <v>5417971.3399999999</v>
      </c>
      <c r="F50" s="300">
        <v>5201450.7700000005</v>
      </c>
      <c r="G50" s="143" t="s">
        <v>591</v>
      </c>
      <c r="H50" s="143">
        <v>1731.4</v>
      </c>
      <c r="I50" s="143" t="s">
        <v>591</v>
      </c>
      <c r="J50" s="143">
        <v>1731.4</v>
      </c>
      <c r="K50" s="135">
        <f t="shared" si="2"/>
        <v>1</v>
      </c>
      <c r="L50" s="272">
        <v>5201450.7699999996</v>
      </c>
      <c r="M50" s="301">
        <f t="shared" si="0"/>
        <v>0.99999999999999978</v>
      </c>
      <c r="N50" s="302">
        <v>4374260.1100000003</v>
      </c>
      <c r="O50" s="303">
        <f t="shared" si="1"/>
        <v>0.84096924174099219</v>
      </c>
      <c r="P50" s="275" t="s">
        <v>663</v>
      </c>
      <c r="Q50" s="269" t="s">
        <v>414</v>
      </c>
      <c r="R50" s="134"/>
    </row>
    <row r="51" spans="1:18" s="136" customFormat="1" ht="42.75" customHeight="1" x14ac:dyDescent="0.25">
      <c r="A51" s="428"/>
      <c r="B51" s="425"/>
      <c r="C51" s="296" t="s">
        <v>583</v>
      </c>
      <c r="D51" s="304"/>
      <c r="E51" s="305"/>
      <c r="F51" s="305"/>
      <c r="G51" s="143" t="s">
        <v>592</v>
      </c>
      <c r="H51" s="143">
        <v>4473.3</v>
      </c>
      <c r="I51" s="143" t="s">
        <v>592</v>
      </c>
      <c r="J51" s="143">
        <v>4389.3</v>
      </c>
      <c r="K51" s="135">
        <f t="shared" si="2"/>
        <v>0.98122191670578762</v>
      </c>
      <c r="L51" s="273"/>
      <c r="M51" s="306"/>
      <c r="N51" s="307"/>
      <c r="O51" s="308"/>
      <c r="P51" s="276"/>
      <c r="Q51" s="270"/>
      <c r="R51" s="134"/>
    </row>
    <row r="52" spans="1:18" s="136" customFormat="1" ht="42.75" customHeight="1" x14ac:dyDescent="0.25">
      <c r="A52" s="428"/>
      <c r="B52" s="425"/>
      <c r="C52" s="296" t="s">
        <v>584</v>
      </c>
      <c r="D52" s="304"/>
      <c r="E52" s="305"/>
      <c r="F52" s="305"/>
      <c r="G52" s="143" t="s">
        <v>593</v>
      </c>
      <c r="H52" s="143">
        <v>2</v>
      </c>
      <c r="I52" s="143" t="s">
        <v>593</v>
      </c>
      <c r="J52" s="143">
        <v>2</v>
      </c>
      <c r="K52" s="135">
        <f t="shared" si="2"/>
        <v>1</v>
      </c>
      <c r="L52" s="273"/>
      <c r="M52" s="306"/>
      <c r="N52" s="307"/>
      <c r="O52" s="308"/>
      <c r="P52" s="276"/>
      <c r="Q52" s="270"/>
      <c r="R52" s="134"/>
    </row>
    <row r="53" spans="1:18" s="136" customFormat="1" ht="42.75" customHeight="1" x14ac:dyDescent="0.25">
      <c r="A53" s="428"/>
      <c r="B53" s="425"/>
      <c r="C53" s="296" t="s">
        <v>584</v>
      </c>
      <c r="D53" s="304"/>
      <c r="E53" s="305"/>
      <c r="F53" s="305"/>
      <c r="G53" s="143" t="s">
        <v>593</v>
      </c>
      <c r="H53" s="143">
        <v>7</v>
      </c>
      <c r="I53" s="143" t="s">
        <v>593</v>
      </c>
      <c r="J53" s="143">
        <v>7</v>
      </c>
      <c r="K53" s="135">
        <f t="shared" si="2"/>
        <v>1</v>
      </c>
      <c r="L53" s="273"/>
      <c r="M53" s="306"/>
      <c r="N53" s="307"/>
      <c r="O53" s="308"/>
      <c r="P53" s="276"/>
      <c r="Q53" s="270"/>
      <c r="R53" s="134"/>
    </row>
    <row r="54" spans="1:18" s="136" customFormat="1" ht="42.75" customHeight="1" x14ac:dyDescent="0.25">
      <c r="A54" s="428"/>
      <c r="B54" s="425"/>
      <c r="C54" s="296" t="s">
        <v>585</v>
      </c>
      <c r="D54" s="304"/>
      <c r="E54" s="305"/>
      <c r="F54" s="305"/>
      <c r="G54" s="143" t="s">
        <v>592</v>
      </c>
      <c r="H54" s="143">
        <v>141</v>
      </c>
      <c r="I54" s="143" t="s">
        <v>592</v>
      </c>
      <c r="J54" s="143">
        <v>135.80000000000001</v>
      </c>
      <c r="K54" s="135">
        <f t="shared" si="2"/>
        <v>0.96312056737588658</v>
      </c>
      <c r="L54" s="273"/>
      <c r="M54" s="306"/>
      <c r="N54" s="307"/>
      <c r="O54" s="308"/>
      <c r="P54" s="276"/>
      <c r="Q54" s="270"/>
      <c r="R54" s="134"/>
    </row>
    <row r="55" spans="1:18" s="136" customFormat="1" ht="42.75" customHeight="1" x14ac:dyDescent="0.25">
      <c r="A55" s="428"/>
      <c r="B55" s="425"/>
      <c r="C55" s="296" t="s">
        <v>586</v>
      </c>
      <c r="D55" s="304"/>
      <c r="E55" s="305"/>
      <c r="F55" s="305"/>
      <c r="G55" s="143" t="s">
        <v>594</v>
      </c>
      <c r="H55" s="143">
        <v>7</v>
      </c>
      <c r="I55" s="143" t="s">
        <v>594</v>
      </c>
      <c r="J55" s="143">
        <v>7</v>
      </c>
      <c r="K55" s="135">
        <f t="shared" si="2"/>
        <v>1</v>
      </c>
      <c r="L55" s="273"/>
      <c r="M55" s="306"/>
      <c r="N55" s="307"/>
      <c r="O55" s="308"/>
      <c r="P55" s="276"/>
      <c r="Q55" s="270"/>
      <c r="R55" s="134"/>
    </row>
    <row r="56" spans="1:18" s="136" customFormat="1" ht="42.75" customHeight="1" x14ac:dyDescent="0.25">
      <c r="A56" s="428"/>
      <c r="B56" s="425"/>
      <c r="C56" s="296" t="s">
        <v>587</v>
      </c>
      <c r="D56" s="304"/>
      <c r="E56" s="305"/>
      <c r="F56" s="305"/>
      <c r="G56" s="143" t="s">
        <v>594</v>
      </c>
      <c r="H56" s="143">
        <v>2</v>
      </c>
      <c r="I56" s="143" t="s">
        <v>594</v>
      </c>
      <c r="J56" s="143">
        <v>2</v>
      </c>
      <c r="K56" s="135">
        <f t="shared" si="2"/>
        <v>1</v>
      </c>
      <c r="L56" s="273"/>
      <c r="M56" s="306"/>
      <c r="N56" s="307"/>
      <c r="O56" s="308"/>
      <c r="P56" s="276"/>
      <c r="Q56" s="270"/>
      <c r="R56" s="134"/>
    </row>
    <row r="57" spans="1:18" s="136" customFormat="1" ht="42.75" customHeight="1" x14ac:dyDescent="0.25">
      <c r="A57" s="428"/>
      <c r="B57" s="425"/>
      <c r="C57" s="296" t="s">
        <v>588</v>
      </c>
      <c r="D57" s="304"/>
      <c r="E57" s="305"/>
      <c r="F57" s="305"/>
      <c r="G57" s="143" t="s">
        <v>594</v>
      </c>
      <c r="H57" s="143">
        <v>1</v>
      </c>
      <c r="I57" s="143" t="s">
        <v>594</v>
      </c>
      <c r="J57" s="143">
        <v>1</v>
      </c>
      <c r="K57" s="135">
        <f t="shared" si="2"/>
        <v>1</v>
      </c>
      <c r="L57" s="273"/>
      <c r="M57" s="306"/>
      <c r="N57" s="307"/>
      <c r="O57" s="308"/>
      <c r="P57" s="276"/>
      <c r="Q57" s="270"/>
      <c r="R57" s="134"/>
    </row>
    <row r="58" spans="1:18" s="136" customFormat="1" ht="42.75" customHeight="1" x14ac:dyDescent="0.25">
      <c r="A58" s="428"/>
      <c r="B58" s="425"/>
      <c r="C58" s="296" t="s">
        <v>589</v>
      </c>
      <c r="D58" s="304"/>
      <c r="E58" s="305"/>
      <c r="F58" s="305"/>
      <c r="G58" s="143" t="s">
        <v>595</v>
      </c>
      <c r="H58" s="143">
        <v>1</v>
      </c>
      <c r="I58" s="143" t="s">
        <v>595</v>
      </c>
      <c r="J58" s="143">
        <v>1</v>
      </c>
      <c r="K58" s="135">
        <f t="shared" si="2"/>
        <v>1</v>
      </c>
      <c r="L58" s="273"/>
      <c r="M58" s="306"/>
      <c r="N58" s="307"/>
      <c r="O58" s="308"/>
      <c r="P58" s="276"/>
      <c r="Q58" s="270"/>
      <c r="R58" s="134"/>
    </row>
    <row r="59" spans="1:18" s="136" customFormat="1" ht="42.75" customHeight="1" x14ac:dyDescent="0.25">
      <c r="A59" s="429"/>
      <c r="B59" s="426"/>
      <c r="C59" s="296" t="s">
        <v>590</v>
      </c>
      <c r="D59" s="309"/>
      <c r="E59" s="310"/>
      <c r="F59" s="310"/>
      <c r="G59" s="143" t="s">
        <v>596</v>
      </c>
      <c r="H59" s="143">
        <v>14</v>
      </c>
      <c r="I59" s="143" t="s">
        <v>596</v>
      </c>
      <c r="J59" s="143">
        <v>12</v>
      </c>
      <c r="K59" s="135">
        <f t="shared" si="2"/>
        <v>0.8571428571428571</v>
      </c>
      <c r="L59" s="274"/>
      <c r="M59" s="311"/>
      <c r="N59" s="312"/>
      <c r="O59" s="313"/>
      <c r="P59" s="277"/>
      <c r="Q59" s="271"/>
      <c r="R59" s="134"/>
    </row>
    <row r="60" spans="1:18" s="136" customFormat="1" ht="42.75" customHeight="1" x14ac:dyDescent="0.25">
      <c r="A60" s="60" t="s">
        <v>176</v>
      </c>
      <c r="B60" s="278" t="s">
        <v>618</v>
      </c>
      <c r="C60" s="296" t="s">
        <v>620</v>
      </c>
      <c r="D60" s="299" t="s">
        <v>655</v>
      </c>
      <c r="E60" s="297">
        <v>8502610.459999999</v>
      </c>
      <c r="F60" s="297">
        <v>8397984.1899999995</v>
      </c>
      <c r="G60" s="143" t="s">
        <v>621</v>
      </c>
      <c r="H60" s="143">
        <v>1</v>
      </c>
      <c r="I60" s="143" t="s">
        <v>489</v>
      </c>
      <c r="J60" s="143">
        <v>1</v>
      </c>
      <c r="K60" s="135">
        <f t="shared" si="2"/>
        <v>1</v>
      </c>
      <c r="L60" s="234">
        <v>8397984.1899999995</v>
      </c>
      <c r="M60" s="280">
        <f>L60/F60</f>
        <v>1</v>
      </c>
      <c r="N60" s="298">
        <v>7088285.3499999996</v>
      </c>
      <c r="O60" s="281">
        <f>N60/F60</f>
        <v>0.84404604600714306</v>
      </c>
      <c r="P60" s="210" t="s">
        <v>659</v>
      </c>
      <c r="Q60" s="240" t="s">
        <v>415</v>
      </c>
      <c r="R60" s="134"/>
    </row>
    <row r="61" spans="1:18" s="136" customFormat="1" ht="93.6" x14ac:dyDescent="0.25">
      <c r="A61" s="60" t="s">
        <v>177</v>
      </c>
      <c r="B61" s="226" t="s">
        <v>656</v>
      </c>
      <c r="C61" s="296" t="s">
        <v>620</v>
      </c>
      <c r="D61" s="292" t="s">
        <v>658</v>
      </c>
      <c r="E61" s="297">
        <v>15663924.880000001</v>
      </c>
      <c r="F61" s="297">
        <v>15513007.970000001</v>
      </c>
      <c r="G61" s="143" t="s">
        <v>489</v>
      </c>
      <c r="H61" s="143">
        <v>1</v>
      </c>
      <c r="I61" s="143" t="s">
        <v>489</v>
      </c>
      <c r="J61" s="143">
        <v>1</v>
      </c>
      <c r="K61" s="135">
        <f t="shared" si="2"/>
        <v>1</v>
      </c>
      <c r="L61" s="234">
        <v>15513007.970000001</v>
      </c>
      <c r="M61" s="280">
        <f>L61/F61</f>
        <v>1</v>
      </c>
      <c r="N61" s="298">
        <v>12478302.800000001</v>
      </c>
      <c r="O61" s="281">
        <f>N61/F61</f>
        <v>0.80437674138576498</v>
      </c>
      <c r="P61" s="236" t="s">
        <v>416</v>
      </c>
      <c r="Q61" s="240" t="s">
        <v>417</v>
      </c>
      <c r="R61" s="134"/>
    </row>
    <row r="62" spans="1:18" s="136" customFormat="1" ht="42.75" customHeight="1" x14ac:dyDescent="0.25">
      <c r="A62" s="427" t="s">
        <v>178</v>
      </c>
      <c r="B62" s="424" t="s">
        <v>664</v>
      </c>
      <c r="C62" s="287" t="s">
        <v>622</v>
      </c>
      <c r="D62" s="299" t="s">
        <v>657</v>
      </c>
      <c r="E62" s="300">
        <v>8032263.3699999992</v>
      </c>
      <c r="F62" s="300">
        <v>7688140.9500000002</v>
      </c>
      <c r="G62" s="143" t="s">
        <v>594</v>
      </c>
      <c r="H62" s="143">
        <v>1</v>
      </c>
      <c r="I62" s="143" t="s">
        <v>594</v>
      </c>
      <c r="J62" s="143">
        <v>1</v>
      </c>
      <c r="K62" s="135">
        <f t="shared" si="2"/>
        <v>1</v>
      </c>
      <c r="L62" s="272">
        <v>7688140.9500000002</v>
      </c>
      <c r="M62" s="301">
        <f>L62/F62</f>
        <v>1</v>
      </c>
      <c r="N62" s="302">
        <v>6103878.0899999999</v>
      </c>
      <c r="O62" s="303">
        <f>N62/F62</f>
        <v>0.79393420720258778</v>
      </c>
      <c r="P62" s="275" t="s">
        <v>665</v>
      </c>
      <c r="Q62" s="269" t="s">
        <v>419</v>
      </c>
      <c r="R62" s="134"/>
    </row>
    <row r="63" spans="1:18" s="136" customFormat="1" ht="28.5" customHeight="1" x14ac:dyDescent="0.25">
      <c r="A63" s="428"/>
      <c r="B63" s="425"/>
      <c r="C63" s="287" t="s">
        <v>623</v>
      </c>
      <c r="D63" s="304"/>
      <c r="E63" s="305"/>
      <c r="F63" s="305"/>
      <c r="G63" s="143" t="s">
        <v>594</v>
      </c>
      <c r="H63" s="143">
        <v>15</v>
      </c>
      <c r="I63" s="143" t="s">
        <v>594</v>
      </c>
      <c r="J63" s="143">
        <v>15</v>
      </c>
      <c r="K63" s="135">
        <f t="shared" si="2"/>
        <v>1</v>
      </c>
      <c r="L63" s="273"/>
      <c r="M63" s="306"/>
      <c r="N63" s="307"/>
      <c r="O63" s="308"/>
      <c r="P63" s="276"/>
      <c r="Q63" s="270"/>
      <c r="R63" s="134"/>
    </row>
    <row r="64" spans="1:18" s="136" customFormat="1" x14ac:dyDescent="0.25">
      <c r="A64" s="428"/>
      <c r="B64" s="425"/>
      <c r="C64" s="287" t="s">
        <v>624</v>
      </c>
      <c r="D64" s="304"/>
      <c r="E64" s="305"/>
      <c r="F64" s="305"/>
      <c r="G64" s="143" t="s">
        <v>596</v>
      </c>
      <c r="H64" s="143">
        <v>57</v>
      </c>
      <c r="I64" s="143" t="s">
        <v>596</v>
      </c>
      <c r="J64" s="143">
        <v>57</v>
      </c>
      <c r="K64" s="135">
        <f t="shared" si="2"/>
        <v>1</v>
      </c>
      <c r="L64" s="273"/>
      <c r="M64" s="306"/>
      <c r="N64" s="307"/>
      <c r="O64" s="308"/>
      <c r="P64" s="276"/>
      <c r="Q64" s="270"/>
      <c r="R64" s="134"/>
    </row>
    <row r="65" spans="1:18" s="136" customFormat="1" x14ac:dyDescent="0.25">
      <c r="A65" s="428"/>
      <c r="B65" s="425"/>
      <c r="C65" s="287" t="s">
        <v>625</v>
      </c>
      <c r="D65" s="304"/>
      <c r="E65" s="305"/>
      <c r="F65" s="305"/>
      <c r="G65" s="143" t="s">
        <v>596</v>
      </c>
      <c r="H65" s="143">
        <v>4</v>
      </c>
      <c r="I65" s="143" t="s">
        <v>596</v>
      </c>
      <c r="J65" s="143">
        <v>4</v>
      </c>
      <c r="K65" s="135">
        <f t="shared" si="2"/>
        <v>1</v>
      </c>
      <c r="L65" s="273"/>
      <c r="M65" s="306"/>
      <c r="N65" s="307"/>
      <c r="O65" s="308"/>
      <c r="P65" s="276"/>
      <c r="Q65" s="270"/>
      <c r="R65" s="134"/>
    </row>
    <row r="66" spans="1:18" s="136" customFormat="1" ht="37.5" customHeight="1" x14ac:dyDescent="0.25">
      <c r="A66" s="428"/>
      <c r="B66" s="425"/>
      <c r="C66" s="287" t="s">
        <v>626</v>
      </c>
      <c r="D66" s="304"/>
      <c r="E66" s="305"/>
      <c r="F66" s="305"/>
      <c r="G66" s="143" t="s">
        <v>596</v>
      </c>
      <c r="H66" s="143">
        <v>1</v>
      </c>
      <c r="I66" s="143" t="s">
        <v>596</v>
      </c>
      <c r="J66" s="143">
        <v>1</v>
      </c>
      <c r="K66" s="135">
        <f t="shared" si="2"/>
        <v>1</v>
      </c>
      <c r="L66" s="273"/>
      <c r="M66" s="306"/>
      <c r="N66" s="307"/>
      <c r="O66" s="308"/>
      <c r="P66" s="276"/>
      <c r="Q66" s="270"/>
      <c r="R66" s="134"/>
    </row>
    <row r="67" spans="1:18" s="136" customFormat="1" x14ac:dyDescent="0.25">
      <c r="A67" s="428"/>
      <c r="B67" s="425"/>
      <c r="C67" s="287" t="s">
        <v>627</v>
      </c>
      <c r="D67" s="304"/>
      <c r="E67" s="305"/>
      <c r="F67" s="305"/>
      <c r="G67" s="143" t="s">
        <v>595</v>
      </c>
      <c r="H67" s="143">
        <v>1</v>
      </c>
      <c r="I67" s="143" t="s">
        <v>595</v>
      </c>
      <c r="J67" s="143">
        <v>1</v>
      </c>
      <c r="K67" s="135">
        <f t="shared" si="2"/>
        <v>1</v>
      </c>
      <c r="L67" s="273"/>
      <c r="M67" s="306"/>
      <c r="N67" s="307"/>
      <c r="O67" s="308"/>
      <c r="P67" s="276"/>
      <c r="Q67" s="270"/>
      <c r="R67" s="134"/>
    </row>
    <row r="68" spans="1:18" s="136" customFormat="1" x14ac:dyDescent="0.25">
      <c r="A68" s="428"/>
      <c r="B68" s="425"/>
      <c r="C68" s="287" t="s">
        <v>628</v>
      </c>
      <c r="D68" s="304"/>
      <c r="E68" s="305"/>
      <c r="F68" s="305"/>
      <c r="G68" s="143" t="s">
        <v>592</v>
      </c>
      <c r="H68" s="143">
        <v>2079.4299999999998</v>
      </c>
      <c r="I68" s="143" t="s">
        <v>592</v>
      </c>
      <c r="J68" s="143">
        <v>1947.23</v>
      </c>
      <c r="K68" s="135">
        <f t="shared" si="2"/>
        <v>0.93642488566578352</v>
      </c>
      <c r="L68" s="273"/>
      <c r="M68" s="306"/>
      <c r="N68" s="307"/>
      <c r="O68" s="308"/>
      <c r="P68" s="276"/>
      <c r="Q68" s="270"/>
      <c r="R68" s="134"/>
    </row>
    <row r="69" spans="1:18" s="136" customFormat="1" ht="34.5" customHeight="1" x14ac:dyDescent="0.25">
      <c r="A69" s="429"/>
      <c r="B69" s="426"/>
      <c r="C69" s="287" t="s">
        <v>629</v>
      </c>
      <c r="D69" s="309"/>
      <c r="E69" s="310"/>
      <c r="F69" s="310"/>
      <c r="G69" s="143" t="s">
        <v>593</v>
      </c>
      <c r="H69" s="143">
        <v>3</v>
      </c>
      <c r="I69" s="143" t="s">
        <v>593</v>
      </c>
      <c r="J69" s="143">
        <v>3</v>
      </c>
      <c r="K69" s="135">
        <f t="shared" si="2"/>
        <v>1</v>
      </c>
      <c r="L69" s="274"/>
      <c r="M69" s="311"/>
      <c r="N69" s="312"/>
      <c r="O69" s="313"/>
      <c r="P69" s="277"/>
      <c r="Q69" s="271"/>
      <c r="R69" s="134"/>
    </row>
    <row r="70" spans="1:18" s="136" customFormat="1" ht="42.75" customHeight="1" x14ac:dyDescent="0.25">
      <c r="A70" s="427" t="s">
        <v>179</v>
      </c>
      <c r="B70" s="424" t="s">
        <v>189</v>
      </c>
      <c r="C70" s="287" t="s">
        <v>633</v>
      </c>
      <c r="D70" s="299" t="s">
        <v>527</v>
      </c>
      <c r="E70" s="300">
        <v>7651195.3300000001</v>
      </c>
      <c r="F70" s="300">
        <v>7590777.25</v>
      </c>
      <c r="G70" s="143" t="s">
        <v>595</v>
      </c>
      <c r="H70" s="143">
        <v>1</v>
      </c>
      <c r="I70" s="143" t="s">
        <v>595</v>
      </c>
      <c r="J70" s="143">
        <v>1</v>
      </c>
      <c r="K70" s="135">
        <f t="shared" si="2"/>
        <v>1</v>
      </c>
      <c r="L70" s="272">
        <v>7590777.25</v>
      </c>
      <c r="M70" s="301">
        <f>L70/F70</f>
        <v>1</v>
      </c>
      <c r="N70" s="302">
        <v>5818958.1799999997</v>
      </c>
      <c r="O70" s="303">
        <f>N70/F70</f>
        <v>0.76658265528737513</v>
      </c>
      <c r="P70" s="275" t="s">
        <v>420</v>
      </c>
      <c r="Q70" s="269" t="s">
        <v>421</v>
      </c>
      <c r="R70" s="134"/>
    </row>
    <row r="71" spans="1:18" s="136" customFormat="1" x14ac:dyDescent="0.25">
      <c r="A71" s="428"/>
      <c r="B71" s="425"/>
      <c r="C71" s="287" t="s">
        <v>634</v>
      </c>
      <c r="D71" s="304"/>
      <c r="E71" s="305"/>
      <c r="F71" s="305"/>
      <c r="G71" s="143" t="s">
        <v>596</v>
      </c>
      <c r="H71" s="143">
        <v>45</v>
      </c>
      <c r="I71" s="143" t="s">
        <v>596</v>
      </c>
      <c r="J71" s="143">
        <v>41</v>
      </c>
      <c r="K71" s="135">
        <f t="shared" si="2"/>
        <v>0.91111111111111109</v>
      </c>
      <c r="L71" s="273"/>
      <c r="M71" s="306"/>
      <c r="N71" s="307"/>
      <c r="O71" s="308"/>
      <c r="P71" s="276"/>
      <c r="Q71" s="270"/>
      <c r="R71" s="134"/>
    </row>
    <row r="72" spans="1:18" s="136" customFormat="1" x14ac:dyDescent="0.25">
      <c r="A72" s="428"/>
      <c r="B72" s="425"/>
      <c r="C72" s="287" t="s">
        <v>630</v>
      </c>
      <c r="D72" s="304"/>
      <c r="E72" s="305"/>
      <c r="F72" s="305"/>
      <c r="G72" s="143" t="s">
        <v>596</v>
      </c>
      <c r="H72" s="143">
        <v>21</v>
      </c>
      <c r="I72" s="143" t="s">
        <v>596</v>
      </c>
      <c r="J72" s="143">
        <v>23</v>
      </c>
      <c r="K72" s="135">
        <f t="shared" si="2"/>
        <v>1.0952380952380953</v>
      </c>
      <c r="L72" s="273"/>
      <c r="M72" s="306"/>
      <c r="N72" s="307"/>
      <c r="O72" s="308"/>
      <c r="P72" s="276"/>
      <c r="Q72" s="270"/>
      <c r="R72" s="134"/>
    </row>
    <row r="73" spans="1:18" s="136" customFormat="1" x14ac:dyDescent="0.25">
      <c r="A73" s="428"/>
      <c r="B73" s="425"/>
      <c r="C73" s="287" t="s">
        <v>631</v>
      </c>
      <c r="D73" s="304"/>
      <c r="E73" s="305"/>
      <c r="F73" s="305"/>
      <c r="G73" s="143" t="s">
        <v>596</v>
      </c>
      <c r="H73" s="143">
        <v>8</v>
      </c>
      <c r="I73" s="143" t="s">
        <v>596</v>
      </c>
      <c r="J73" s="143">
        <v>8</v>
      </c>
      <c r="K73" s="135">
        <f t="shared" si="2"/>
        <v>1</v>
      </c>
      <c r="L73" s="273"/>
      <c r="M73" s="306"/>
      <c r="N73" s="307"/>
      <c r="O73" s="308"/>
      <c r="P73" s="276"/>
      <c r="Q73" s="270"/>
      <c r="R73" s="134"/>
    </row>
    <row r="74" spans="1:18" s="136" customFormat="1" x14ac:dyDescent="0.25">
      <c r="A74" s="428"/>
      <c r="B74" s="425"/>
      <c r="C74" s="287" t="s">
        <v>632</v>
      </c>
      <c r="D74" s="304"/>
      <c r="E74" s="305"/>
      <c r="F74" s="305"/>
      <c r="G74" s="143" t="s">
        <v>593</v>
      </c>
      <c r="H74" s="143">
        <v>2</v>
      </c>
      <c r="I74" s="143" t="s">
        <v>593</v>
      </c>
      <c r="J74" s="143">
        <v>2</v>
      </c>
      <c r="K74" s="135">
        <f t="shared" si="2"/>
        <v>1</v>
      </c>
      <c r="L74" s="273"/>
      <c r="M74" s="306"/>
      <c r="N74" s="307"/>
      <c r="O74" s="308"/>
      <c r="P74" s="276"/>
      <c r="Q74" s="270"/>
      <c r="R74" s="134"/>
    </row>
    <row r="75" spans="1:18" s="136" customFormat="1" x14ac:dyDescent="0.25">
      <c r="A75" s="429"/>
      <c r="B75" s="426"/>
      <c r="C75" s="287" t="s">
        <v>635</v>
      </c>
      <c r="D75" s="309"/>
      <c r="E75" s="310"/>
      <c r="F75" s="310"/>
      <c r="G75" s="143" t="s">
        <v>593</v>
      </c>
      <c r="H75" s="143">
        <v>5</v>
      </c>
      <c r="I75" s="143" t="s">
        <v>593</v>
      </c>
      <c r="J75" s="143">
        <v>4</v>
      </c>
      <c r="K75" s="135">
        <f t="shared" si="2"/>
        <v>0.8</v>
      </c>
      <c r="L75" s="274"/>
      <c r="M75" s="311"/>
      <c r="N75" s="312"/>
      <c r="O75" s="313"/>
      <c r="P75" s="277"/>
      <c r="Q75" s="271"/>
      <c r="R75" s="134"/>
    </row>
    <row r="76" spans="1:18" s="136" customFormat="1" ht="93.6" x14ac:dyDescent="0.25">
      <c r="A76" s="60" t="s">
        <v>180</v>
      </c>
      <c r="B76" s="226" t="s">
        <v>641</v>
      </c>
      <c r="C76" s="287" t="s">
        <v>642</v>
      </c>
      <c r="D76" s="292" t="s">
        <v>666</v>
      </c>
      <c r="E76" s="297">
        <v>9259582.0099999998</v>
      </c>
      <c r="F76" s="297">
        <v>9239194.9299999997</v>
      </c>
      <c r="G76" s="143" t="s">
        <v>489</v>
      </c>
      <c r="H76" s="143">
        <v>1</v>
      </c>
      <c r="I76" s="143" t="s">
        <v>489</v>
      </c>
      <c r="J76" s="143">
        <v>1</v>
      </c>
      <c r="K76" s="135">
        <f t="shared" si="2"/>
        <v>1</v>
      </c>
      <c r="L76" s="253">
        <v>9239194.9299999997</v>
      </c>
      <c r="M76" s="280">
        <f t="shared" ref="M76:M83" si="6">L76/F76</f>
        <v>1</v>
      </c>
      <c r="N76" s="298">
        <v>7753314.3299999991</v>
      </c>
      <c r="O76" s="281">
        <f t="shared" ref="O76:O83" si="7">N76/F76</f>
        <v>0.83917639888998419</v>
      </c>
      <c r="P76" s="236" t="s">
        <v>422</v>
      </c>
      <c r="Q76" s="240" t="s">
        <v>423</v>
      </c>
      <c r="R76" s="134"/>
    </row>
    <row r="77" spans="1:18" s="136" customFormat="1" ht="93.6" x14ac:dyDescent="0.25">
      <c r="A77" s="60" t="s">
        <v>181</v>
      </c>
      <c r="B77" s="226" t="s">
        <v>667</v>
      </c>
      <c r="C77" s="287" t="s">
        <v>642</v>
      </c>
      <c r="D77" s="292" t="s">
        <v>668</v>
      </c>
      <c r="E77" s="297">
        <v>7354948.9100000001</v>
      </c>
      <c r="F77" s="297">
        <v>7244043.2399999993</v>
      </c>
      <c r="G77" s="143" t="s">
        <v>489</v>
      </c>
      <c r="H77" s="143">
        <v>1</v>
      </c>
      <c r="I77" s="143" t="s">
        <v>489</v>
      </c>
      <c r="J77" s="143">
        <v>1</v>
      </c>
      <c r="K77" s="135">
        <f t="shared" si="2"/>
        <v>1</v>
      </c>
      <c r="L77" s="253">
        <v>7244043.2399999993</v>
      </c>
      <c r="M77" s="280">
        <f t="shared" si="6"/>
        <v>1</v>
      </c>
      <c r="N77" s="298">
        <v>6107436.3600000003</v>
      </c>
      <c r="O77" s="281">
        <f t="shared" si="7"/>
        <v>0.8430977228678167</v>
      </c>
      <c r="P77" s="236" t="s">
        <v>424</v>
      </c>
      <c r="Q77" s="240" t="s">
        <v>425</v>
      </c>
      <c r="R77" s="134"/>
    </row>
    <row r="78" spans="1:18" s="136" customFormat="1" ht="93.6" x14ac:dyDescent="0.25">
      <c r="A78" s="60" t="s">
        <v>182</v>
      </c>
      <c r="B78" s="226" t="s">
        <v>669</v>
      </c>
      <c r="C78" s="287" t="s">
        <v>642</v>
      </c>
      <c r="D78" s="292" t="s">
        <v>670</v>
      </c>
      <c r="E78" s="297">
        <v>13330500.74</v>
      </c>
      <c r="F78" s="297">
        <v>12919920.67</v>
      </c>
      <c r="G78" s="143" t="s">
        <v>489</v>
      </c>
      <c r="H78" s="143">
        <v>1</v>
      </c>
      <c r="I78" s="143" t="s">
        <v>489</v>
      </c>
      <c r="J78" s="143">
        <v>1</v>
      </c>
      <c r="K78" s="135">
        <f t="shared" si="2"/>
        <v>1</v>
      </c>
      <c r="L78" s="253">
        <v>12919920.67</v>
      </c>
      <c r="M78" s="280">
        <f t="shared" si="6"/>
        <v>1</v>
      </c>
      <c r="N78" s="298">
        <v>10815113.27</v>
      </c>
      <c r="O78" s="281">
        <f t="shared" si="7"/>
        <v>0.83708821023279545</v>
      </c>
      <c r="P78" s="236" t="s">
        <v>426</v>
      </c>
      <c r="Q78" s="240" t="s">
        <v>421</v>
      </c>
      <c r="R78" s="134"/>
    </row>
    <row r="79" spans="1:18" s="136" customFormat="1" ht="31.2" x14ac:dyDescent="0.25">
      <c r="A79" s="60" t="s">
        <v>183</v>
      </c>
      <c r="B79" s="226" t="s">
        <v>671</v>
      </c>
      <c r="C79" s="287" t="s">
        <v>639</v>
      </c>
      <c r="D79" s="292" t="s">
        <v>672</v>
      </c>
      <c r="E79" s="297">
        <v>7926545.96</v>
      </c>
      <c r="F79" s="297">
        <v>7914653.6100000003</v>
      </c>
      <c r="G79" s="143" t="s">
        <v>489</v>
      </c>
      <c r="H79" s="143">
        <v>1</v>
      </c>
      <c r="I79" s="143" t="s">
        <v>489</v>
      </c>
      <c r="J79" s="143">
        <v>1</v>
      </c>
      <c r="K79" s="135">
        <f t="shared" si="2"/>
        <v>1</v>
      </c>
      <c r="L79" s="253">
        <v>7914653.6100000003</v>
      </c>
      <c r="M79" s="280">
        <f t="shared" si="6"/>
        <v>1</v>
      </c>
      <c r="N79" s="298">
        <v>5935646.0800000001</v>
      </c>
      <c r="O79" s="281">
        <f t="shared" si="7"/>
        <v>0.74995652020707948</v>
      </c>
      <c r="P79" s="236" t="s">
        <v>427</v>
      </c>
      <c r="Q79" s="241" t="s">
        <v>428</v>
      </c>
      <c r="R79" s="134"/>
    </row>
    <row r="80" spans="1:18" s="136" customFormat="1" ht="31.2" x14ac:dyDescent="0.25">
      <c r="A80" s="60" t="s">
        <v>184</v>
      </c>
      <c r="B80" s="226" t="s">
        <v>673</v>
      </c>
      <c r="C80" s="287" t="s">
        <v>640</v>
      </c>
      <c r="D80" s="292" t="s">
        <v>674</v>
      </c>
      <c r="E80" s="297">
        <v>2538647.7199999997</v>
      </c>
      <c r="F80" s="297">
        <v>2525730.1</v>
      </c>
      <c r="G80" s="143" t="s">
        <v>489</v>
      </c>
      <c r="H80" s="143">
        <v>1</v>
      </c>
      <c r="I80" s="143" t="s">
        <v>489</v>
      </c>
      <c r="J80" s="143">
        <v>1</v>
      </c>
      <c r="K80" s="135">
        <f t="shared" si="2"/>
        <v>1</v>
      </c>
      <c r="L80" s="253">
        <v>2525730.1</v>
      </c>
      <c r="M80" s="280">
        <f t="shared" si="6"/>
        <v>1</v>
      </c>
      <c r="N80" s="298">
        <v>2106358.9700000002</v>
      </c>
      <c r="O80" s="281">
        <f t="shared" si="7"/>
        <v>0.83396043385633334</v>
      </c>
      <c r="P80" s="236" t="s">
        <v>427</v>
      </c>
      <c r="Q80" s="240" t="s">
        <v>429</v>
      </c>
      <c r="R80" s="134"/>
    </row>
    <row r="81" spans="1:18" s="136" customFormat="1" x14ac:dyDescent="0.25">
      <c r="A81" s="71" t="s">
        <v>238</v>
      </c>
      <c r="B81" s="230" t="s">
        <v>239</v>
      </c>
      <c r="C81" s="282"/>
      <c r="D81" s="283"/>
      <c r="E81" s="284">
        <f>E82+E83</f>
        <v>29708600.280000001</v>
      </c>
      <c r="F81" s="284">
        <f t="shared" ref="F81:L81" si="8">F82+F83</f>
        <v>29688647.52</v>
      </c>
      <c r="G81" s="21"/>
      <c r="H81" s="21"/>
      <c r="I81" s="21"/>
      <c r="J81" s="21"/>
      <c r="K81" s="135"/>
      <c r="L81" s="284">
        <f t="shared" si="8"/>
        <v>29688647.52</v>
      </c>
      <c r="M81" s="280">
        <f t="shared" si="6"/>
        <v>1</v>
      </c>
      <c r="N81" s="284">
        <f t="shared" ref="N81" si="9">N82+N83</f>
        <v>27058474.77</v>
      </c>
      <c r="O81" s="281">
        <f t="shared" si="7"/>
        <v>0.9114081317369489</v>
      </c>
      <c r="P81" s="285"/>
      <c r="Q81" s="285"/>
      <c r="R81" s="134"/>
    </row>
    <row r="82" spans="1:18" s="136" customFormat="1" ht="93.6" x14ac:dyDescent="0.25">
      <c r="A82" s="61" t="s">
        <v>240</v>
      </c>
      <c r="B82" s="226" t="s">
        <v>643</v>
      </c>
      <c r="C82" s="287" t="s">
        <v>645</v>
      </c>
      <c r="D82" s="292" t="s">
        <v>514</v>
      </c>
      <c r="E82" s="217">
        <v>15739636.85</v>
      </c>
      <c r="F82" s="217">
        <v>15729822.34</v>
      </c>
      <c r="G82" s="143" t="s">
        <v>489</v>
      </c>
      <c r="H82" s="143">
        <v>1</v>
      </c>
      <c r="I82" s="143" t="s">
        <v>489</v>
      </c>
      <c r="J82" s="143">
        <v>1</v>
      </c>
      <c r="K82" s="135">
        <f t="shared" si="2"/>
        <v>1</v>
      </c>
      <c r="L82" s="234">
        <v>15729822.34</v>
      </c>
      <c r="M82" s="280">
        <f t="shared" si="6"/>
        <v>1</v>
      </c>
      <c r="N82" s="314">
        <v>14570713.26</v>
      </c>
      <c r="O82" s="281">
        <f t="shared" si="7"/>
        <v>0.92631136862541319</v>
      </c>
      <c r="P82" s="237" t="s">
        <v>430</v>
      </c>
      <c r="Q82" s="241" t="s">
        <v>431</v>
      </c>
      <c r="R82" s="134"/>
    </row>
    <row r="83" spans="1:18" s="136" customFormat="1" ht="48" customHeight="1" x14ac:dyDescent="0.25">
      <c r="A83" s="61" t="s">
        <v>241</v>
      </c>
      <c r="B83" s="226" t="s">
        <v>198</v>
      </c>
      <c r="C83" s="287" t="s">
        <v>644</v>
      </c>
      <c r="D83" s="292" t="s">
        <v>514</v>
      </c>
      <c r="E83" s="217">
        <v>13968963.43</v>
      </c>
      <c r="F83" s="217">
        <v>13958825.18</v>
      </c>
      <c r="G83" s="143" t="s">
        <v>489</v>
      </c>
      <c r="H83" s="143">
        <v>1</v>
      </c>
      <c r="I83" s="143" t="s">
        <v>489</v>
      </c>
      <c r="J83" s="143">
        <v>1</v>
      </c>
      <c r="K83" s="135">
        <f t="shared" si="2"/>
        <v>1</v>
      </c>
      <c r="L83" s="234">
        <v>13958825.18</v>
      </c>
      <c r="M83" s="280">
        <f t="shared" si="6"/>
        <v>1</v>
      </c>
      <c r="N83" s="314">
        <v>12487761.51</v>
      </c>
      <c r="O83" s="281">
        <f t="shared" si="7"/>
        <v>0.89461407740045928</v>
      </c>
      <c r="P83" s="237" t="s">
        <v>430</v>
      </c>
      <c r="Q83" s="241" t="s">
        <v>431</v>
      </c>
      <c r="R83" s="134"/>
    </row>
    <row r="84" spans="1:18" s="136" customFormat="1" x14ac:dyDescent="0.25">
      <c r="A84" s="133" t="s">
        <v>44</v>
      </c>
      <c r="B84" s="418" t="s">
        <v>89</v>
      </c>
      <c r="C84" s="419"/>
      <c r="D84" s="138"/>
      <c r="E84" s="315">
        <f>E85+E86+E87</f>
        <v>8504025</v>
      </c>
      <c r="F84" s="315">
        <f>F85+F86+F87</f>
        <v>8504025</v>
      </c>
      <c r="G84" s="139"/>
      <c r="H84" s="140"/>
      <c r="I84" s="141"/>
      <c r="J84" s="142"/>
      <c r="K84" s="135"/>
      <c r="L84" s="316">
        <f>L85+L86+L87</f>
        <v>8504025</v>
      </c>
      <c r="M84" s="280"/>
      <c r="N84" s="286">
        <f>N85+N86+N87</f>
        <v>7201100</v>
      </c>
      <c r="O84" s="281"/>
      <c r="P84" s="317"/>
      <c r="Q84" s="317"/>
      <c r="R84" s="134"/>
    </row>
    <row r="85" spans="1:18" s="136" customFormat="1" x14ac:dyDescent="0.25">
      <c r="A85" s="143">
        <v>2.1</v>
      </c>
      <c r="B85" s="422" t="s">
        <v>636</v>
      </c>
      <c r="C85" s="423"/>
      <c r="D85" s="144"/>
      <c r="E85" s="318">
        <v>52820</v>
      </c>
      <c r="F85" s="318">
        <v>52820</v>
      </c>
      <c r="G85" s="106" t="s">
        <v>489</v>
      </c>
      <c r="H85" s="145">
        <v>1</v>
      </c>
      <c r="I85" s="141" t="s">
        <v>489</v>
      </c>
      <c r="J85" s="142">
        <v>1</v>
      </c>
      <c r="K85" s="135">
        <f t="shared" ref="K85:K87" si="10">J85/H85</f>
        <v>1</v>
      </c>
      <c r="L85" s="316">
        <f>E85</f>
        <v>52820</v>
      </c>
      <c r="M85" s="280">
        <f>L85/F85</f>
        <v>1</v>
      </c>
      <c r="N85" s="286">
        <f>'附件3-2费用明细表'!E6</f>
        <v>52820</v>
      </c>
      <c r="O85" s="281">
        <f>N85/F85</f>
        <v>1</v>
      </c>
      <c r="P85" s="317"/>
      <c r="Q85" s="317"/>
      <c r="R85" s="134"/>
    </row>
    <row r="86" spans="1:18" s="136" customFormat="1" x14ac:dyDescent="0.25">
      <c r="A86" s="143">
        <v>2.2000000000000002</v>
      </c>
      <c r="B86" s="422" t="s">
        <v>637</v>
      </c>
      <c r="C86" s="423"/>
      <c r="D86" s="144"/>
      <c r="E86" s="318">
        <v>5971305</v>
      </c>
      <c r="F86" s="318">
        <v>5971305</v>
      </c>
      <c r="G86" s="106" t="s">
        <v>489</v>
      </c>
      <c r="H86" s="145">
        <v>1</v>
      </c>
      <c r="I86" s="141" t="s">
        <v>489</v>
      </c>
      <c r="J86" s="142">
        <v>1</v>
      </c>
      <c r="K86" s="135">
        <f t="shared" si="10"/>
        <v>1</v>
      </c>
      <c r="L86" s="316">
        <f>E86</f>
        <v>5971305</v>
      </c>
      <c r="M86" s="280">
        <f>L86/F86</f>
        <v>1</v>
      </c>
      <c r="N86" s="286">
        <f>'附件3-2费用明细表'!E8</f>
        <v>5270536</v>
      </c>
      <c r="O86" s="281">
        <f>N86/F86</f>
        <v>0.88264391117184604</v>
      </c>
      <c r="P86" s="317"/>
      <c r="Q86" s="317"/>
      <c r="R86" s="134"/>
    </row>
    <row r="87" spans="1:18" s="136" customFormat="1" x14ac:dyDescent="0.25">
      <c r="A87" s="143">
        <v>2.2999999999999998</v>
      </c>
      <c r="B87" s="422" t="s">
        <v>638</v>
      </c>
      <c r="C87" s="423"/>
      <c r="D87" s="144"/>
      <c r="E87" s="318">
        <v>2479900</v>
      </c>
      <c r="F87" s="318">
        <v>2479900</v>
      </c>
      <c r="G87" s="106" t="s">
        <v>489</v>
      </c>
      <c r="H87" s="145">
        <v>1</v>
      </c>
      <c r="I87" s="141" t="s">
        <v>489</v>
      </c>
      <c r="J87" s="142">
        <v>1</v>
      </c>
      <c r="K87" s="135">
        <f t="shared" si="10"/>
        <v>1</v>
      </c>
      <c r="L87" s="316">
        <f>E87</f>
        <v>2479900</v>
      </c>
      <c r="M87" s="280">
        <f>L87/F87</f>
        <v>1</v>
      </c>
      <c r="N87" s="286">
        <f>'附件3-2费用明细表'!E27</f>
        <v>1877744</v>
      </c>
      <c r="O87" s="281">
        <f>N87/F87</f>
        <v>0.75718537037783784</v>
      </c>
      <c r="P87" s="317"/>
      <c r="Q87" s="317"/>
      <c r="R87" s="134"/>
    </row>
    <row r="88" spans="1:18" s="150" customFormat="1" x14ac:dyDescent="0.25">
      <c r="A88" s="133" t="s">
        <v>45</v>
      </c>
      <c r="B88" s="418" t="s">
        <v>46</v>
      </c>
      <c r="C88" s="419"/>
      <c r="D88" s="144"/>
      <c r="E88" s="319"/>
      <c r="F88" s="320"/>
      <c r="G88" s="106"/>
      <c r="H88" s="146"/>
      <c r="I88" s="106"/>
      <c r="J88" s="147"/>
      <c r="K88" s="148"/>
      <c r="L88" s="321"/>
      <c r="M88" s="280"/>
      <c r="N88" s="322"/>
      <c r="O88" s="317"/>
      <c r="P88" s="317"/>
      <c r="Q88" s="317"/>
      <c r="R88" s="149"/>
    </row>
    <row r="89" spans="1:18" s="155" customFormat="1" x14ac:dyDescent="0.25">
      <c r="A89" s="420" t="s">
        <v>31</v>
      </c>
      <c r="B89" s="421"/>
      <c r="C89" s="421"/>
      <c r="D89" s="151"/>
      <c r="E89" s="323">
        <f>E7+E84</f>
        <v>344308091.37</v>
      </c>
      <c r="F89" s="323">
        <f>F7+F84</f>
        <v>362892474.36269999</v>
      </c>
      <c r="G89" s="139"/>
      <c r="H89" s="153"/>
      <c r="I89" s="154"/>
      <c r="J89" s="154"/>
      <c r="K89" s="22"/>
      <c r="L89" s="324">
        <f>L84+L7</f>
        <v>345632946.04000002</v>
      </c>
      <c r="M89" s="280">
        <f t="shared" ref="M89" si="11">L89/F89</f>
        <v>0.9524390017924439</v>
      </c>
      <c r="N89" s="324">
        <f>N7+N84</f>
        <v>326046498.14999998</v>
      </c>
      <c r="O89" s="325"/>
      <c r="P89" s="325"/>
      <c r="Q89" s="325"/>
      <c r="R89" s="154"/>
    </row>
    <row r="90" spans="1:18" s="111" customFormat="1" ht="5.0999999999999996" customHeight="1" x14ac:dyDescent="0.25">
      <c r="A90" s="156"/>
      <c r="B90" s="157"/>
      <c r="C90" s="157"/>
      <c r="D90" s="157"/>
      <c r="F90" s="158"/>
      <c r="H90" s="159"/>
      <c r="K90" s="115"/>
      <c r="M90" s="116"/>
      <c r="N90" s="117"/>
      <c r="O90" s="118"/>
      <c r="P90" s="118"/>
      <c r="Q90" s="118"/>
    </row>
  </sheetData>
  <mergeCells count="27">
    <mergeCell ref="B50:B59"/>
    <mergeCell ref="A50:A59"/>
    <mergeCell ref="B70:B75"/>
    <mergeCell ref="A70:A75"/>
    <mergeCell ref="A62:A69"/>
    <mergeCell ref="B62:B69"/>
    <mergeCell ref="B84:C84"/>
    <mergeCell ref="B88:C88"/>
    <mergeCell ref="A89:C89"/>
    <mergeCell ref="B85:C85"/>
    <mergeCell ref="B86:C86"/>
    <mergeCell ref="B87:C87"/>
    <mergeCell ref="Q3:R3"/>
    <mergeCell ref="A3:C3"/>
    <mergeCell ref="A2:R2"/>
    <mergeCell ref="E4:E5"/>
    <mergeCell ref="F4:H4"/>
    <mergeCell ref="I4:K4"/>
    <mergeCell ref="L4:M4"/>
    <mergeCell ref="N4:O4"/>
    <mergeCell ref="R4:R5"/>
    <mergeCell ref="J3:O3"/>
    <mergeCell ref="D4:D5"/>
    <mergeCell ref="P4:Q4"/>
    <mergeCell ref="A4:A6"/>
    <mergeCell ref="B4:B6"/>
    <mergeCell ref="C4:C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zoomScaleNormal="100"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C12" sqref="C12"/>
    </sheetView>
  </sheetViews>
  <sheetFormatPr defaultColWidth="9" defaultRowHeight="15.6" x14ac:dyDescent="0.25"/>
  <cols>
    <col min="1" max="1" width="7" style="59" customWidth="1"/>
    <col min="2" max="2" width="34.109375" style="103" customWidth="1"/>
    <col min="3" max="3" width="32.21875" style="103" customWidth="1"/>
    <col min="4" max="4" width="19.109375" style="104" customWidth="1"/>
    <col min="5" max="5" width="18.109375" style="108" customWidth="1"/>
    <col min="6" max="6" width="17.109375" style="108" hidden="1" customWidth="1"/>
    <col min="7" max="7" width="17.109375" style="108" customWidth="1"/>
    <col min="8" max="8" width="17.33203125" style="108" customWidth="1"/>
    <col min="9" max="9" width="17.109375" style="104" hidden="1" customWidth="1"/>
    <col min="10" max="10" width="15.44140625" style="59" customWidth="1"/>
    <col min="11" max="257" width="9" style="59"/>
    <col min="258" max="258" width="7" style="59" customWidth="1"/>
    <col min="259" max="259" width="26.6640625" style="59" customWidth="1"/>
    <col min="260" max="260" width="41.33203125" style="59" customWidth="1"/>
    <col min="261" max="261" width="23.33203125" style="59" customWidth="1"/>
    <col min="262" max="262" width="17.109375" style="59" customWidth="1"/>
    <col min="263" max="263" width="16" style="59" customWidth="1"/>
    <col min="264" max="265" width="17.109375" style="59" customWidth="1"/>
    <col min="266" max="266" width="15.44140625" style="59" customWidth="1"/>
    <col min="267" max="513" width="9" style="59"/>
    <col min="514" max="514" width="7" style="59" customWidth="1"/>
    <col min="515" max="515" width="26.6640625" style="59" customWidth="1"/>
    <col min="516" max="516" width="41.33203125" style="59" customWidth="1"/>
    <col min="517" max="517" width="23.33203125" style="59" customWidth="1"/>
    <col min="518" max="518" width="17.109375" style="59" customWidth="1"/>
    <col min="519" max="519" width="16" style="59" customWidth="1"/>
    <col min="520" max="521" width="17.109375" style="59" customWidth="1"/>
    <col min="522" max="522" width="15.44140625" style="59" customWidth="1"/>
    <col min="523" max="769" width="9" style="59"/>
    <col min="770" max="770" width="7" style="59" customWidth="1"/>
    <col min="771" max="771" width="26.6640625" style="59" customWidth="1"/>
    <col min="772" max="772" width="41.33203125" style="59" customWidth="1"/>
    <col min="773" max="773" width="23.33203125" style="59" customWidth="1"/>
    <col min="774" max="774" width="17.109375" style="59" customWidth="1"/>
    <col min="775" max="775" width="16" style="59" customWidth="1"/>
    <col min="776" max="777" width="17.109375" style="59" customWidth="1"/>
    <col min="778" max="778" width="15.44140625" style="59" customWidth="1"/>
    <col min="779" max="1025" width="9" style="59"/>
    <col min="1026" max="1026" width="7" style="59" customWidth="1"/>
    <col min="1027" max="1027" width="26.6640625" style="59" customWidth="1"/>
    <col min="1028" max="1028" width="41.33203125" style="59" customWidth="1"/>
    <col min="1029" max="1029" width="23.33203125" style="59" customWidth="1"/>
    <col min="1030" max="1030" width="17.109375" style="59" customWidth="1"/>
    <col min="1031" max="1031" width="16" style="59" customWidth="1"/>
    <col min="1032" max="1033" width="17.109375" style="59" customWidth="1"/>
    <col min="1034" max="1034" width="15.44140625" style="59" customWidth="1"/>
    <col min="1035" max="1281" width="9" style="59"/>
    <col min="1282" max="1282" width="7" style="59" customWidth="1"/>
    <col min="1283" max="1283" width="26.6640625" style="59" customWidth="1"/>
    <col min="1284" max="1284" width="41.33203125" style="59" customWidth="1"/>
    <col min="1285" max="1285" width="23.33203125" style="59" customWidth="1"/>
    <col min="1286" max="1286" width="17.109375" style="59" customWidth="1"/>
    <col min="1287" max="1287" width="16" style="59" customWidth="1"/>
    <col min="1288" max="1289" width="17.109375" style="59" customWidth="1"/>
    <col min="1290" max="1290" width="15.44140625" style="59" customWidth="1"/>
    <col min="1291" max="1537" width="9" style="59"/>
    <col min="1538" max="1538" width="7" style="59" customWidth="1"/>
    <col min="1539" max="1539" width="26.6640625" style="59" customWidth="1"/>
    <col min="1540" max="1540" width="41.33203125" style="59" customWidth="1"/>
    <col min="1541" max="1541" width="23.33203125" style="59" customWidth="1"/>
    <col min="1542" max="1542" width="17.109375" style="59" customWidth="1"/>
    <col min="1543" max="1543" width="16" style="59" customWidth="1"/>
    <col min="1544" max="1545" width="17.109375" style="59" customWidth="1"/>
    <col min="1546" max="1546" width="15.44140625" style="59" customWidth="1"/>
    <col min="1547" max="1793" width="9" style="59"/>
    <col min="1794" max="1794" width="7" style="59" customWidth="1"/>
    <col min="1795" max="1795" width="26.6640625" style="59" customWidth="1"/>
    <col min="1796" max="1796" width="41.33203125" style="59" customWidth="1"/>
    <col min="1797" max="1797" width="23.33203125" style="59" customWidth="1"/>
    <col min="1798" max="1798" width="17.109375" style="59" customWidth="1"/>
    <col min="1799" max="1799" width="16" style="59" customWidth="1"/>
    <col min="1800" max="1801" width="17.109375" style="59" customWidth="1"/>
    <col min="1802" max="1802" width="15.44140625" style="59" customWidth="1"/>
    <col min="1803" max="2049" width="9" style="59"/>
    <col min="2050" max="2050" width="7" style="59" customWidth="1"/>
    <col min="2051" max="2051" width="26.6640625" style="59" customWidth="1"/>
    <col min="2052" max="2052" width="41.33203125" style="59" customWidth="1"/>
    <col min="2053" max="2053" width="23.33203125" style="59" customWidth="1"/>
    <col min="2054" max="2054" width="17.109375" style="59" customWidth="1"/>
    <col min="2055" max="2055" width="16" style="59" customWidth="1"/>
    <col min="2056" max="2057" width="17.109375" style="59" customWidth="1"/>
    <col min="2058" max="2058" width="15.44140625" style="59" customWidth="1"/>
    <col min="2059" max="2305" width="9" style="59"/>
    <col min="2306" max="2306" width="7" style="59" customWidth="1"/>
    <col min="2307" max="2307" width="26.6640625" style="59" customWidth="1"/>
    <col min="2308" max="2308" width="41.33203125" style="59" customWidth="1"/>
    <col min="2309" max="2309" width="23.33203125" style="59" customWidth="1"/>
    <col min="2310" max="2310" width="17.109375" style="59" customWidth="1"/>
    <col min="2311" max="2311" width="16" style="59" customWidth="1"/>
    <col min="2312" max="2313" width="17.109375" style="59" customWidth="1"/>
    <col min="2314" max="2314" width="15.44140625" style="59" customWidth="1"/>
    <col min="2315" max="2561" width="9" style="59"/>
    <col min="2562" max="2562" width="7" style="59" customWidth="1"/>
    <col min="2563" max="2563" width="26.6640625" style="59" customWidth="1"/>
    <col min="2564" max="2564" width="41.33203125" style="59" customWidth="1"/>
    <col min="2565" max="2565" width="23.33203125" style="59" customWidth="1"/>
    <col min="2566" max="2566" width="17.109375" style="59" customWidth="1"/>
    <col min="2567" max="2567" width="16" style="59" customWidth="1"/>
    <col min="2568" max="2569" width="17.109375" style="59" customWidth="1"/>
    <col min="2570" max="2570" width="15.44140625" style="59" customWidth="1"/>
    <col min="2571" max="2817" width="9" style="59"/>
    <col min="2818" max="2818" width="7" style="59" customWidth="1"/>
    <col min="2819" max="2819" width="26.6640625" style="59" customWidth="1"/>
    <col min="2820" max="2820" width="41.33203125" style="59" customWidth="1"/>
    <col min="2821" max="2821" width="23.33203125" style="59" customWidth="1"/>
    <col min="2822" max="2822" width="17.109375" style="59" customWidth="1"/>
    <col min="2823" max="2823" width="16" style="59" customWidth="1"/>
    <col min="2824" max="2825" width="17.109375" style="59" customWidth="1"/>
    <col min="2826" max="2826" width="15.44140625" style="59" customWidth="1"/>
    <col min="2827" max="3073" width="9" style="59"/>
    <col min="3074" max="3074" width="7" style="59" customWidth="1"/>
    <col min="3075" max="3075" width="26.6640625" style="59" customWidth="1"/>
    <col min="3076" max="3076" width="41.33203125" style="59" customWidth="1"/>
    <col min="3077" max="3077" width="23.33203125" style="59" customWidth="1"/>
    <col min="3078" max="3078" width="17.109375" style="59" customWidth="1"/>
    <col min="3079" max="3079" width="16" style="59" customWidth="1"/>
    <col min="3080" max="3081" width="17.109375" style="59" customWidth="1"/>
    <col min="3082" max="3082" width="15.44140625" style="59" customWidth="1"/>
    <col min="3083" max="3329" width="9" style="59"/>
    <col min="3330" max="3330" width="7" style="59" customWidth="1"/>
    <col min="3331" max="3331" width="26.6640625" style="59" customWidth="1"/>
    <col min="3332" max="3332" width="41.33203125" style="59" customWidth="1"/>
    <col min="3333" max="3333" width="23.33203125" style="59" customWidth="1"/>
    <col min="3334" max="3334" width="17.109375" style="59" customWidth="1"/>
    <col min="3335" max="3335" width="16" style="59" customWidth="1"/>
    <col min="3336" max="3337" width="17.109375" style="59" customWidth="1"/>
    <col min="3338" max="3338" width="15.44140625" style="59" customWidth="1"/>
    <col min="3339" max="3585" width="9" style="59"/>
    <col min="3586" max="3586" width="7" style="59" customWidth="1"/>
    <col min="3587" max="3587" width="26.6640625" style="59" customWidth="1"/>
    <col min="3588" max="3588" width="41.33203125" style="59" customWidth="1"/>
    <col min="3589" max="3589" width="23.33203125" style="59" customWidth="1"/>
    <col min="3590" max="3590" width="17.109375" style="59" customWidth="1"/>
    <col min="3591" max="3591" width="16" style="59" customWidth="1"/>
    <col min="3592" max="3593" width="17.109375" style="59" customWidth="1"/>
    <col min="3594" max="3594" width="15.44140625" style="59" customWidth="1"/>
    <col min="3595" max="3841" width="9" style="59"/>
    <col min="3842" max="3842" width="7" style="59" customWidth="1"/>
    <col min="3843" max="3843" width="26.6640625" style="59" customWidth="1"/>
    <col min="3844" max="3844" width="41.33203125" style="59" customWidth="1"/>
    <col min="3845" max="3845" width="23.33203125" style="59" customWidth="1"/>
    <col min="3846" max="3846" width="17.109375" style="59" customWidth="1"/>
    <col min="3847" max="3847" width="16" style="59" customWidth="1"/>
    <col min="3848" max="3849" width="17.109375" style="59" customWidth="1"/>
    <col min="3850" max="3850" width="15.44140625" style="59" customWidth="1"/>
    <col min="3851" max="4097" width="9" style="59"/>
    <col min="4098" max="4098" width="7" style="59" customWidth="1"/>
    <col min="4099" max="4099" width="26.6640625" style="59" customWidth="1"/>
    <col min="4100" max="4100" width="41.33203125" style="59" customWidth="1"/>
    <col min="4101" max="4101" width="23.33203125" style="59" customWidth="1"/>
    <col min="4102" max="4102" width="17.109375" style="59" customWidth="1"/>
    <col min="4103" max="4103" width="16" style="59" customWidth="1"/>
    <col min="4104" max="4105" width="17.109375" style="59" customWidth="1"/>
    <col min="4106" max="4106" width="15.44140625" style="59" customWidth="1"/>
    <col min="4107" max="4353" width="9" style="59"/>
    <col min="4354" max="4354" width="7" style="59" customWidth="1"/>
    <col min="4355" max="4355" width="26.6640625" style="59" customWidth="1"/>
    <col min="4356" max="4356" width="41.33203125" style="59" customWidth="1"/>
    <col min="4357" max="4357" width="23.33203125" style="59" customWidth="1"/>
    <col min="4358" max="4358" width="17.109375" style="59" customWidth="1"/>
    <col min="4359" max="4359" width="16" style="59" customWidth="1"/>
    <col min="4360" max="4361" width="17.109375" style="59" customWidth="1"/>
    <col min="4362" max="4362" width="15.44140625" style="59" customWidth="1"/>
    <col min="4363" max="4609" width="9" style="59"/>
    <col min="4610" max="4610" width="7" style="59" customWidth="1"/>
    <col min="4611" max="4611" width="26.6640625" style="59" customWidth="1"/>
    <col min="4612" max="4612" width="41.33203125" style="59" customWidth="1"/>
    <col min="4613" max="4613" width="23.33203125" style="59" customWidth="1"/>
    <col min="4614" max="4614" width="17.109375" style="59" customWidth="1"/>
    <col min="4615" max="4615" width="16" style="59" customWidth="1"/>
    <col min="4616" max="4617" width="17.109375" style="59" customWidth="1"/>
    <col min="4618" max="4618" width="15.44140625" style="59" customWidth="1"/>
    <col min="4619" max="4865" width="9" style="59"/>
    <col min="4866" max="4866" width="7" style="59" customWidth="1"/>
    <col min="4867" max="4867" width="26.6640625" style="59" customWidth="1"/>
    <col min="4868" max="4868" width="41.33203125" style="59" customWidth="1"/>
    <col min="4869" max="4869" width="23.33203125" style="59" customWidth="1"/>
    <col min="4870" max="4870" width="17.109375" style="59" customWidth="1"/>
    <col min="4871" max="4871" width="16" style="59" customWidth="1"/>
    <col min="4872" max="4873" width="17.109375" style="59" customWidth="1"/>
    <col min="4874" max="4874" width="15.44140625" style="59" customWidth="1"/>
    <col min="4875" max="5121" width="9" style="59"/>
    <col min="5122" max="5122" width="7" style="59" customWidth="1"/>
    <col min="5123" max="5123" width="26.6640625" style="59" customWidth="1"/>
    <col min="5124" max="5124" width="41.33203125" style="59" customWidth="1"/>
    <col min="5125" max="5125" width="23.33203125" style="59" customWidth="1"/>
    <col min="5126" max="5126" width="17.109375" style="59" customWidth="1"/>
    <col min="5127" max="5127" width="16" style="59" customWidth="1"/>
    <col min="5128" max="5129" width="17.109375" style="59" customWidth="1"/>
    <col min="5130" max="5130" width="15.44140625" style="59" customWidth="1"/>
    <col min="5131" max="5377" width="9" style="59"/>
    <col min="5378" max="5378" width="7" style="59" customWidth="1"/>
    <col min="5379" max="5379" width="26.6640625" style="59" customWidth="1"/>
    <col min="5380" max="5380" width="41.33203125" style="59" customWidth="1"/>
    <col min="5381" max="5381" width="23.33203125" style="59" customWidth="1"/>
    <col min="5382" max="5382" width="17.109375" style="59" customWidth="1"/>
    <col min="5383" max="5383" width="16" style="59" customWidth="1"/>
    <col min="5384" max="5385" width="17.109375" style="59" customWidth="1"/>
    <col min="5386" max="5386" width="15.44140625" style="59" customWidth="1"/>
    <col min="5387" max="5633" width="9" style="59"/>
    <col min="5634" max="5634" width="7" style="59" customWidth="1"/>
    <col min="5635" max="5635" width="26.6640625" style="59" customWidth="1"/>
    <col min="5636" max="5636" width="41.33203125" style="59" customWidth="1"/>
    <col min="5637" max="5637" width="23.33203125" style="59" customWidth="1"/>
    <col min="5638" max="5638" width="17.109375" style="59" customWidth="1"/>
    <col min="5639" max="5639" width="16" style="59" customWidth="1"/>
    <col min="5640" max="5641" width="17.109375" style="59" customWidth="1"/>
    <col min="5642" max="5642" width="15.44140625" style="59" customWidth="1"/>
    <col min="5643" max="5889" width="9" style="59"/>
    <col min="5890" max="5890" width="7" style="59" customWidth="1"/>
    <col min="5891" max="5891" width="26.6640625" style="59" customWidth="1"/>
    <col min="5892" max="5892" width="41.33203125" style="59" customWidth="1"/>
    <col min="5893" max="5893" width="23.33203125" style="59" customWidth="1"/>
    <col min="5894" max="5894" width="17.109375" style="59" customWidth="1"/>
    <col min="5895" max="5895" width="16" style="59" customWidth="1"/>
    <col min="5896" max="5897" width="17.109375" style="59" customWidth="1"/>
    <col min="5898" max="5898" width="15.44140625" style="59" customWidth="1"/>
    <col min="5899" max="6145" width="9" style="59"/>
    <col min="6146" max="6146" width="7" style="59" customWidth="1"/>
    <col min="6147" max="6147" width="26.6640625" style="59" customWidth="1"/>
    <col min="6148" max="6148" width="41.33203125" style="59" customWidth="1"/>
    <col min="6149" max="6149" width="23.33203125" style="59" customWidth="1"/>
    <col min="6150" max="6150" width="17.109375" style="59" customWidth="1"/>
    <col min="6151" max="6151" width="16" style="59" customWidth="1"/>
    <col min="6152" max="6153" width="17.109375" style="59" customWidth="1"/>
    <col min="6154" max="6154" width="15.44140625" style="59" customWidth="1"/>
    <col min="6155" max="6401" width="9" style="59"/>
    <col min="6402" max="6402" width="7" style="59" customWidth="1"/>
    <col min="6403" max="6403" width="26.6640625" style="59" customWidth="1"/>
    <col min="6404" max="6404" width="41.33203125" style="59" customWidth="1"/>
    <col min="6405" max="6405" width="23.33203125" style="59" customWidth="1"/>
    <col min="6406" max="6406" width="17.109375" style="59" customWidth="1"/>
    <col min="6407" max="6407" width="16" style="59" customWidth="1"/>
    <col min="6408" max="6409" width="17.109375" style="59" customWidth="1"/>
    <col min="6410" max="6410" width="15.44140625" style="59" customWidth="1"/>
    <col min="6411" max="6657" width="9" style="59"/>
    <col min="6658" max="6658" width="7" style="59" customWidth="1"/>
    <col min="6659" max="6659" width="26.6640625" style="59" customWidth="1"/>
    <col min="6660" max="6660" width="41.33203125" style="59" customWidth="1"/>
    <col min="6661" max="6661" width="23.33203125" style="59" customWidth="1"/>
    <col min="6662" max="6662" width="17.109375" style="59" customWidth="1"/>
    <col min="6663" max="6663" width="16" style="59" customWidth="1"/>
    <col min="6664" max="6665" width="17.109375" style="59" customWidth="1"/>
    <col min="6666" max="6666" width="15.44140625" style="59" customWidth="1"/>
    <col min="6667" max="6913" width="9" style="59"/>
    <col min="6914" max="6914" width="7" style="59" customWidth="1"/>
    <col min="6915" max="6915" width="26.6640625" style="59" customWidth="1"/>
    <col min="6916" max="6916" width="41.33203125" style="59" customWidth="1"/>
    <col min="6917" max="6917" width="23.33203125" style="59" customWidth="1"/>
    <col min="6918" max="6918" width="17.109375" style="59" customWidth="1"/>
    <col min="6919" max="6919" width="16" style="59" customWidth="1"/>
    <col min="6920" max="6921" width="17.109375" style="59" customWidth="1"/>
    <col min="6922" max="6922" width="15.44140625" style="59" customWidth="1"/>
    <col min="6923" max="7169" width="9" style="59"/>
    <col min="7170" max="7170" width="7" style="59" customWidth="1"/>
    <col min="7171" max="7171" width="26.6640625" style="59" customWidth="1"/>
    <col min="7172" max="7172" width="41.33203125" style="59" customWidth="1"/>
    <col min="7173" max="7173" width="23.33203125" style="59" customWidth="1"/>
    <col min="7174" max="7174" width="17.109375" style="59" customWidth="1"/>
    <col min="7175" max="7175" width="16" style="59" customWidth="1"/>
    <col min="7176" max="7177" width="17.109375" style="59" customWidth="1"/>
    <col min="7178" max="7178" width="15.44140625" style="59" customWidth="1"/>
    <col min="7179" max="7425" width="9" style="59"/>
    <col min="7426" max="7426" width="7" style="59" customWidth="1"/>
    <col min="7427" max="7427" width="26.6640625" style="59" customWidth="1"/>
    <col min="7428" max="7428" width="41.33203125" style="59" customWidth="1"/>
    <col min="7429" max="7429" width="23.33203125" style="59" customWidth="1"/>
    <col min="7430" max="7430" width="17.109375" style="59" customWidth="1"/>
    <col min="7431" max="7431" width="16" style="59" customWidth="1"/>
    <col min="7432" max="7433" width="17.109375" style="59" customWidth="1"/>
    <col min="7434" max="7434" width="15.44140625" style="59" customWidth="1"/>
    <col min="7435" max="7681" width="9" style="59"/>
    <col min="7682" max="7682" width="7" style="59" customWidth="1"/>
    <col min="7683" max="7683" width="26.6640625" style="59" customWidth="1"/>
    <col min="7684" max="7684" width="41.33203125" style="59" customWidth="1"/>
    <col min="7685" max="7685" width="23.33203125" style="59" customWidth="1"/>
    <col min="7686" max="7686" width="17.109375" style="59" customWidth="1"/>
    <col min="7687" max="7687" width="16" style="59" customWidth="1"/>
    <col min="7688" max="7689" width="17.109375" style="59" customWidth="1"/>
    <col min="7690" max="7690" width="15.44140625" style="59" customWidth="1"/>
    <col min="7691" max="7937" width="9" style="59"/>
    <col min="7938" max="7938" width="7" style="59" customWidth="1"/>
    <col min="7939" max="7939" width="26.6640625" style="59" customWidth="1"/>
    <col min="7940" max="7940" width="41.33203125" style="59" customWidth="1"/>
    <col min="7941" max="7941" width="23.33203125" style="59" customWidth="1"/>
    <col min="7942" max="7942" width="17.109375" style="59" customWidth="1"/>
    <col min="7943" max="7943" width="16" style="59" customWidth="1"/>
    <col min="7944" max="7945" width="17.109375" style="59" customWidth="1"/>
    <col min="7946" max="7946" width="15.44140625" style="59" customWidth="1"/>
    <col min="7947" max="8193" width="9" style="59"/>
    <col min="8194" max="8194" width="7" style="59" customWidth="1"/>
    <col min="8195" max="8195" width="26.6640625" style="59" customWidth="1"/>
    <col min="8196" max="8196" width="41.33203125" style="59" customWidth="1"/>
    <col min="8197" max="8197" width="23.33203125" style="59" customWidth="1"/>
    <col min="8198" max="8198" width="17.109375" style="59" customWidth="1"/>
    <col min="8199" max="8199" width="16" style="59" customWidth="1"/>
    <col min="8200" max="8201" width="17.109375" style="59" customWidth="1"/>
    <col min="8202" max="8202" width="15.44140625" style="59" customWidth="1"/>
    <col min="8203" max="8449" width="9" style="59"/>
    <col min="8450" max="8450" width="7" style="59" customWidth="1"/>
    <col min="8451" max="8451" width="26.6640625" style="59" customWidth="1"/>
    <col min="8452" max="8452" width="41.33203125" style="59" customWidth="1"/>
    <col min="8453" max="8453" width="23.33203125" style="59" customWidth="1"/>
    <col min="8454" max="8454" width="17.109375" style="59" customWidth="1"/>
    <col min="8455" max="8455" width="16" style="59" customWidth="1"/>
    <col min="8456" max="8457" width="17.109375" style="59" customWidth="1"/>
    <col min="8458" max="8458" width="15.44140625" style="59" customWidth="1"/>
    <col min="8459" max="8705" width="9" style="59"/>
    <col min="8706" max="8706" width="7" style="59" customWidth="1"/>
    <col min="8707" max="8707" width="26.6640625" style="59" customWidth="1"/>
    <col min="8708" max="8708" width="41.33203125" style="59" customWidth="1"/>
    <col min="8709" max="8709" width="23.33203125" style="59" customWidth="1"/>
    <col min="8710" max="8710" width="17.109375" style="59" customWidth="1"/>
    <col min="8711" max="8711" width="16" style="59" customWidth="1"/>
    <col min="8712" max="8713" width="17.109375" style="59" customWidth="1"/>
    <col min="8714" max="8714" width="15.44140625" style="59" customWidth="1"/>
    <col min="8715" max="8961" width="9" style="59"/>
    <col min="8962" max="8962" width="7" style="59" customWidth="1"/>
    <col min="8963" max="8963" width="26.6640625" style="59" customWidth="1"/>
    <col min="8964" max="8964" width="41.33203125" style="59" customWidth="1"/>
    <col min="8965" max="8965" width="23.33203125" style="59" customWidth="1"/>
    <col min="8966" max="8966" width="17.109375" style="59" customWidth="1"/>
    <col min="8967" max="8967" width="16" style="59" customWidth="1"/>
    <col min="8968" max="8969" width="17.109375" style="59" customWidth="1"/>
    <col min="8970" max="8970" width="15.44140625" style="59" customWidth="1"/>
    <col min="8971" max="9217" width="9" style="59"/>
    <col min="9218" max="9218" width="7" style="59" customWidth="1"/>
    <col min="9219" max="9219" width="26.6640625" style="59" customWidth="1"/>
    <col min="9220" max="9220" width="41.33203125" style="59" customWidth="1"/>
    <col min="9221" max="9221" width="23.33203125" style="59" customWidth="1"/>
    <col min="9222" max="9222" width="17.109375" style="59" customWidth="1"/>
    <col min="9223" max="9223" width="16" style="59" customWidth="1"/>
    <col min="9224" max="9225" width="17.109375" style="59" customWidth="1"/>
    <col min="9226" max="9226" width="15.44140625" style="59" customWidth="1"/>
    <col min="9227" max="9473" width="9" style="59"/>
    <col min="9474" max="9474" width="7" style="59" customWidth="1"/>
    <col min="9475" max="9475" width="26.6640625" style="59" customWidth="1"/>
    <col min="9476" max="9476" width="41.33203125" style="59" customWidth="1"/>
    <col min="9477" max="9477" width="23.33203125" style="59" customWidth="1"/>
    <col min="9478" max="9478" width="17.109375" style="59" customWidth="1"/>
    <col min="9479" max="9479" width="16" style="59" customWidth="1"/>
    <col min="9480" max="9481" width="17.109375" style="59" customWidth="1"/>
    <col min="9482" max="9482" width="15.44140625" style="59" customWidth="1"/>
    <col min="9483" max="9729" width="9" style="59"/>
    <col min="9730" max="9730" width="7" style="59" customWidth="1"/>
    <col min="9731" max="9731" width="26.6640625" style="59" customWidth="1"/>
    <col min="9732" max="9732" width="41.33203125" style="59" customWidth="1"/>
    <col min="9733" max="9733" width="23.33203125" style="59" customWidth="1"/>
    <col min="9734" max="9734" width="17.109375" style="59" customWidth="1"/>
    <col min="9735" max="9735" width="16" style="59" customWidth="1"/>
    <col min="9736" max="9737" width="17.109375" style="59" customWidth="1"/>
    <col min="9738" max="9738" width="15.44140625" style="59" customWidth="1"/>
    <col min="9739" max="9985" width="9" style="59"/>
    <col min="9986" max="9986" width="7" style="59" customWidth="1"/>
    <col min="9987" max="9987" width="26.6640625" style="59" customWidth="1"/>
    <col min="9988" max="9988" width="41.33203125" style="59" customWidth="1"/>
    <col min="9989" max="9989" width="23.33203125" style="59" customWidth="1"/>
    <col min="9990" max="9990" width="17.109375" style="59" customWidth="1"/>
    <col min="9991" max="9991" width="16" style="59" customWidth="1"/>
    <col min="9992" max="9993" width="17.109375" style="59" customWidth="1"/>
    <col min="9994" max="9994" width="15.44140625" style="59" customWidth="1"/>
    <col min="9995" max="10241" width="9" style="59"/>
    <col min="10242" max="10242" width="7" style="59" customWidth="1"/>
    <col min="10243" max="10243" width="26.6640625" style="59" customWidth="1"/>
    <col min="10244" max="10244" width="41.33203125" style="59" customWidth="1"/>
    <col min="10245" max="10245" width="23.33203125" style="59" customWidth="1"/>
    <col min="10246" max="10246" width="17.109375" style="59" customWidth="1"/>
    <col min="10247" max="10247" width="16" style="59" customWidth="1"/>
    <col min="10248" max="10249" width="17.109375" style="59" customWidth="1"/>
    <col min="10250" max="10250" width="15.44140625" style="59" customWidth="1"/>
    <col min="10251" max="10497" width="9" style="59"/>
    <col min="10498" max="10498" width="7" style="59" customWidth="1"/>
    <col min="10499" max="10499" width="26.6640625" style="59" customWidth="1"/>
    <col min="10500" max="10500" width="41.33203125" style="59" customWidth="1"/>
    <col min="10501" max="10501" width="23.33203125" style="59" customWidth="1"/>
    <col min="10502" max="10502" width="17.109375" style="59" customWidth="1"/>
    <col min="10503" max="10503" width="16" style="59" customWidth="1"/>
    <col min="10504" max="10505" width="17.109375" style="59" customWidth="1"/>
    <col min="10506" max="10506" width="15.44140625" style="59" customWidth="1"/>
    <col min="10507" max="10753" width="9" style="59"/>
    <col min="10754" max="10754" width="7" style="59" customWidth="1"/>
    <col min="10755" max="10755" width="26.6640625" style="59" customWidth="1"/>
    <col min="10756" max="10756" width="41.33203125" style="59" customWidth="1"/>
    <col min="10757" max="10757" width="23.33203125" style="59" customWidth="1"/>
    <col min="10758" max="10758" width="17.109375" style="59" customWidth="1"/>
    <col min="10759" max="10759" width="16" style="59" customWidth="1"/>
    <col min="10760" max="10761" width="17.109375" style="59" customWidth="1"/>
    <col min="10762" max="10762" width="15.44140625" style="59" customWidth="1"/>
    <col min="10763" max="11009" width="9" style="59"/>
    <col min="11010" max="11010" width="7" style="59" customWidth="1"/>
    <col min="11011" max="11011" width="26.6640625" style="59" customWidth="1"/>
    <col min="11012" max="11012" width="41.33203125" style="59" customWidth="1"/>
    <col min="11013" max="11013" width="23.33203125" style="59" customWidth="1"/>
    <col min="11014" max="11014" width="17.109375" style="59" customWidth="1"/>
    <col min="11015" max="11015" width="16" style="59" customWidth="1"/>
    <col min="11016" max="11017" width="17.109375" style="59" customWidth="1"/>
    <col min="11018" max="11018" width="15.44140625" style="59" customWidth="1"/>
    <col min="11019" max="11265" width="9" style="59"/>
    <col min="11266" max="11266" width="7" style="59" customWidth="1"/>
    <col min="11267" max="11267" width="26.6640625" style="59" customWidth="1"/>
    <col min="11268" max="11268" width="41.33203125" style="59" customWidth="1"/>
    <col min="11269" max="11269" width="23.33203125" style="59" customWidth="1"/>
    <col min="11270" max="11270" width="17.109375" style="59" customWidth="1"/>
    <col min="11271" max="11271" width="16" style="59" customWidth="1"/>
    <col min="11272" max="11273" width="17.109375" style="59" customWidth="1"/>
    <col min="11274" max="11274" width="15.44140625" style="59" customWidth="1"/>
    <col min="11275" max="11521" width="9" style="59"/>
    <col min="11522" max="11522" width="7" style="59" customWidth="1"/>
    <col min="11523" max="11523" width="26.6640625" style="59" customWidth="1"/>
    <col min="11524" max="11524" width="41.33203125" style="59" customWidth="1"/>
    <col min="11525" max="11525" width="23.33203125" style="59" customWidth="1"/>
    <col min="11526" max="11526" width="17.109375" style="59" customWidth="1"/>
    <col min="11527" max="11527" width="16" style="59" customWidth="1"/>
    <col min="11528" max="11529" width="17.109375" style="59" customWidth="1"/>
    <col min="11530" max="11530" width="15.44140625" style="59" customWidth="1"/>
    <col min="11531" max="11777" width="9" style="59"/>
    <col min="11778" max="11778" width="7" style="59" customWidth="1"/>
    <col min="11779" max="11779" width="26.6640625" style="59" customWidth="1"/>
    <col min="11780" max="11780" width="41.33203125" style="59" customWidth="1"/>
    <col min="11781" max="11781" width="23.33203125" style="59" customWidth="1"/>
    <col min="11782" max="11782" width="17.109375" style="59" customWidth="1"/>
    <col min="11783" max="11783" width="16" style="59" customWidth="1"/>
    <col min="11784" max="11785" width="17.109375" style="59" customWidth="1"/>
    <col min="11786" max="11786" width="15.44140625" style="59" customWidth="1"/>
    <col min="11787" max="12033" width="9" style="59"/>
    <col min="12034" max="12034" width="7" style="59" customWidth="1"/>
    <col min="12035" max="12035" width="26.6640625" style="59" customWidth="1"/>
    <col min="12036" max="12036" width="41.33203125" style="59" customWidth="1"/>
    <col min="12037" max="12037" width="23.33203125" style="59" customWidth="1"/>
    <col min="12038" max="12038" width="17.109375" style="59" customWidth="1"/>
    <col min="12039" max="12039" width="16" style="59" customWidth="1"/>
    <col min="12040" max="12041" width="17.109375" style="59" customWidth="1"/>
    <col min="12042" max="12042" width="15.44140625" style="59" customWidth="1"/>
    <col min="12043" max="12289" width="9" style="59"/>
    <col min="12290" max="12290" width="7" style="59" customWidth="1"/>
    <col min="12291" max="12291" width="26.6640625" style="59" customWidth="1"/>
    <col min="12292" max="12292" width="41.33203125" style="59" customWidth="1"/>
    <col min="12293" max="12293" width="23.33203125" style="59" customWidth="1"/>
    <col min="12294" max="12294" width="17.109375" style="59" customWidth="1"/>
    <col min="12295" max="12295" width="16" style="59" customWidth="1"/>
    <col min="12296" max="12297" width="17.109375" style="59" customWidth="1"/>
    <col min="12298" max="12298" width="15.44140625" style="59" customWidth="1"/>
    <col min="12299" max="12545" width="9" style="59"/>
    <col min="12546" max="12546" width="7" style="59" customWidth="1"/>
    <col min="12547" max="12547" width="26.6640625" style="59" customWidth="1"/>
    <col min="12548" max="12548" width="41.33203125" style="59" customWidth="1"/>
    <col min="12549" max="12549" width="23.33203125" style="59" customWidth="1"/>
    <col min="12550" max="12550" width="17.109375" style="59" customWidth="1"/>
    <col min="12551" max="12551" width="16" style="59" customWidth="1"/>
    <col min="12552" max="12553" width="17.109375" style="59" customWidth="1"/>
    <col min="12554" max="12554" width="15.44140625" style="59" customWidth="1"/>
    <col min="12555" max="12801" width="9" style="59"/>
    <col min="12802" max="12802" width="7" style="59" customWidth="1"/>
    <col min="12803" max="12803" width="26.6640625" style="59" customWidth="1"/>
    <col min="12804" max="12804" width="41.33203125" style="59" customWidth="1"/>
    <col min="12805" max="12805" width="23.33203125" style="59" customWidth="1"/>
    <col min="12806" max="12806" width="17.109375" style="59" customWidth="1"/>
    <col min="12807" max="12807" width="16" style="59" customWidth="1"/>
    <col min="12808" max="12809" width="17.109375" style="59" customWidth="1"/>
    <col min="12810" max="12810" width="15.44140625" style="59" customWidth="1"/>
    <col min="12811" max="13057" width="9" style="59"/>
    <col min="13058" max="13058" width="7" style="59" customWidth="1"/>
    <col min="13059" max="13059" width="26.6640625" style="59" customWidth="1"/>
    <col min="13060" max="13060" width="41.33203125" style="59" customWidth="1"/>
    <col min="13061" max="13061" width="23.33203125" style="59" customWidth="1"/>
    <col min="13062" max="13062" width="17.109375" style="59" customWidth="1"/>
    <col min="13063" max="13063" width="16" style="59" customWidth="1"/>
    <col min="13064" max="13065" width="17.109375" style="59" customWidth="1"/>
    <col min="13066" max="13066" width="15.44140625" style="59" customWidth="1"/>
    <col min="13067" max="13313" width="9" style="59"/>
    <col min="13314" max="13314" width="7" style="59" customWidth="1"/>
    <col min="13315" max="13315" width="26.6640625" style="59" customWidth="1"/>
    <col min="13316" max="13316" width="41.33203125" style="59" customWidth="1"/>
    <col min="13317" max="13317" width="23.33203125" style="59" customWidth="1"/>
    <col min="13318" max="13318" width="17.109375" style="59" customWidth="1"/>
    <col min="13319" max="13319" width="16" style="59" customWidth="1"/>
    <col min="13320" max="13321" width="17.109375" style="59" customWidth="1"/>
    <col min="13322" max="13322" width="15.44140625" style="59" customWidth="1"/>
    <col min="13323" max="13569" width="9" style="59"/>
    <col min="13570" max="13570" width="7" style="59" customWidth="1"/>
    <col min="13571" max="13571" width="26.6640625" style="59" customWidth="1"/>
    <col min="13572" max="13572" width="41.33203125" style="59" customWidth="1"/>
    <col min="13573" max="13573" width="23.33203125" style="59" customWidth="1"/>
    <col min="13574" max="13574" width="17.109375" style="59" customWidth="1"/>
    <col min="13575" max="13575" width="16" style="59" customWidth="1"/>
    <col min="13576" max="13577" width="17.109375" style="59" customWidth="1"/>
    <col min="13578" max="13578" width="15.44140625" style="59" customWidth="1"/>
    <col min="13579" max="13825" width="9" style="59"/>
    <col min="13826" max="13826" width="7" style="59" customWidth="1"/>
    <col min="13827" max="13827" width="26.6640625" style="59" customWidth="1"/>
    <col min="13828" max="13828" width="41.33203125" style="59" customWidth="1"/>
    <col min="13829" max="13829" width="23.33203125" style="59" customWidth="1"/>
    <col min="13830" max="13830" width="17.109375" style="59" customWidth="1"/>
    <col min="13831" max="13831" width="16" style="59" customWidth="1"/>
    <col min="13832" max="13833" width="17.109375" style="59" customWidth="1"/>
    <col min="13834" max="13834" width="15.44140625" style="59" customWidth="1"/>
    <col min="13835" max="14081" width="9" style="59"/>
    <col min="14082" max="14082" width="7" style="59" customWidth="1"/>
    <col min="14083" max="14083" width="26.6640625" style="59" customWidth="1"/>
    <col min="14084" max="14084" width="41.33203125" style="59" customWidth="1"/>
    <col min="14085" max="14085" width="23.33203125" style="59" customWidth="1"/>
    <col min="14086" max="14086" width="17.109375" style="59" customWidth="1"/>
    <col min="14087" max="14087" width="16" style="59" customWidth="1"/>
    <col min="14088" max="14089" width="17.109375" style="59" customWidth="1"/>
    <col min="14090" max="14090" width="15.44140625" style="59" customWidth="1"/>
    <col min="14091" max="14337" width="9" style="59"/>
    <col min="14338" max="14338" width="7" style="59" customWidth="1"/>
    <col min="14339" max="14339" width="26.6640625" style="59" customWidth="1"/>
    <col min="14340" max="14340" width="41.33203125" style="59" customWidth="1"/>
    <col min="14341" max="14341" width="23.33203125" style="59" customWidth="1"/>
    <col min="14342" max="14342" width="17.109375" style="59" customWidth="1"/>
    <col min="14343" max="14343" width="16" style="59" customWidth="1"/>
    <col min="14344" max="14345" width="17.109375" style="59" customWidth="1"/>
    <col min="14346" max="14346" width="15.44140625" style="59" customWidth="1"/>
    <col min="14347" max="14593" width="9" style="59"/>
    <col min="14594" max="14594" width="7" style="59" customWidth="1"/>
    <col min="14595" max="14595" width="26.6640625" style="59" customWidth="1"/>
    <col min="14596" max="14596" width="41.33203125" style="59" customWidth="1"/>
    <col min="14597" max="14597" width="23.33203125" style="59" customWidth="1"/>
    <col min="14598" max="14598" width="17.109375" style="59" customWidth="1"/>
    <col min="14599" max="14599" width="16" style="59" customWidth="1"/>
    <col min="14600" max="14601" width="17.109375" style="59" customWidth="1"/>
    <col min="14602" max="14602" width="15.44140625" style="59" customWidth="1"/>
    <col min="14603" max="14849" width="9" style="59"/>
    <col min="14850" max="14850" width="7" style="59" customWidth="1"/>
    <col min="14851" max="14851" width="26.6640625" style="59" customWidth="1"/>
    <col min="14852" max="14852" width="41.33203125" style="59" customWidth="1"/>
    <col min="14853" max="14853" width="23.33203125" style="59" customWidth="1"/>
    <col min="14854" max="14854" width="17.109375" style="59" customWidth="1"/>
    <col min="14855" max="14855" width="16" style="59" customWidth="1"/>
    <col min="14856" max="14857" width="17.109375" style="59" customWidth="1"/>
    <col min="14858" max="14858" width="15.44140625" style="59" customWidth="1"/>
    <col min="14859" max="15105" width="9" style="59"/>
    <col min="15106" max="15106" width="7" style="59" customWidth="1"/>
    <col min="15107" max="15107" width="26.6640625" style="59" customWidth="1"/>
    <col min="15108" max="15108" width="41.33203125" style="59" customWidth="1"/>
    <col min="15109" max="15109" width="23.33203125" style="59" customWidth="1"/>
    <col min="15110" max="15110" width="17.109375" style="59" customWidth="1"/>
    <col min="15111" max="15111" width="16" style="59" customWidth="1"/>
    <col min="15112" max="15113" width="17.109375" style="59" customWidth="1"/>
    <col min="15114" max="15114" width="15.44140625" style="59" customWidth="1"/>
    <col min="15115" max="15361" width="9" style="59"/>
    <col min="15362" max="15362" width="7" style="59" customWidth="1"/>
    <col min="15363" max="15363" width="26.6640625" style="59" customWidth="1"/>
    <col min="15364" max="15364" width="41.33203125" style="59" customWidth="1"/>
    <col min="15365" max="15365" width="23.33203125" style="59" customWidth="1"/>
    <col min="15366" max="15366" width="17.109375" style="59" customWidth="1"/>
    <col min="15367" max="15367" width="16" style="59" customWidth="1"/>
    <col min="15368" max="15369" width="17.109375" style="59" customWidth="1"/>
    <col min="15370" max="15370" width="15.44140625" style="59" customWidth="1"/>
    <col min="15371" max="15617" width="9" style="59"/>
    <col min="15618" max="15618" width="7" style="59" customWidth="1"/>
    <col min="15619" max="15619" width="26.6640625" style="59" customWidth="1"/>
    <col min="15620" max="15620" width="41.33203125" style="59" customWidth="1"/>
    <col min="15621" max="15621" width="23.33203125" style="59" customWidth="1"/>
    <col min="15622" max="15622" width="17.109375" style="59" customWidth="1"/>
    <col min="15623" max="15623" width="16" style="59" customWidth="1"/>
    <col min="15624" max="15625" width="17.109375" style="59" customWidth="1"/>
    <col min="15626" max="15626" width="15.44140625" style="59" customWidth="1"/>
    <col min="15627" max="15873" width="9" style="59"/>
    <col min="15874" max="15874" width="7" style="59" customWidth="1"/>
    <col min="15875" max="15875" width="26.6640625" style="59" customWidth="1"/>
    <col min="15876" max="15876" width="41.33203125" style="59" customWidth="1"/>
    <col min="15877" max="15877" width="23.33203125" style="59" customWidth="1"/>
    <col min="15878" max="15878" width="17.109375" style="59" customWidth="1"/>
    <col min="15879" max="15879" width="16" style="59" customWidth="1"/>
    <col min="15880" max="15881" width="17.109375" style="59" customWidth="1"/>
    <col min="15882" max="15882" width="15.44140625" style="59" customWidth="1"/>
    <col min="15883" max="16129" width="9" style="59"/>
    <col min="16130" max="16130" width="7" style="59" customWidth="1"/>
    <col min="16131" max="16131" width="26.6640625" style="59" customWidth="1"/>
    <col min="16132" max="16132" width="41.33203125" style="59" customWidth="1"/>
    <col min="16133" max="16133" width="23.33203125" style="59" customWidth="1"/>
    <col min="16134" max="16134" width="17.109375" style="59" customWidth="1"/>
    <col min="16135" max="16135" width="16" style="59" customWidth="1"/>
    <col min="16136" max="16137" width="17.109375" style="59" customWidth="1"/>
    <col min="16138" max="16138" width="15.44140625" style="59" customWidth="1"/>
    <col min="16139" max="16384" width="9" style="59"/>
  </cols>
  <sheetData>
    <row r="1" spans="1:10" x14ac:dyDescent="0.25">
      <c r="A1" s="59" t="s">
        <v>690</v>
      </c>
    </row>
    <row r="2" spans="1:10" x14ac:dyDescent="0.25">
      <c r="A2" s="430" t="s">
        <v>688</v>
      </c>
      <c r="B2" s="430"/>
      <c r="C2" s="430"/>
      <c r="D2" s="430"/>
      <c r="E2" s="430"/>
      <c r="F2" s="430"/>
      <c r="G2" s="430"/>
      <c r="H2" s="430"/>
      <c r="I2" s="430"/>
    </row>
    <row r="3" spans="1:10" ht="31.5" customHeight="1" x14ac:dyDescent="0.25">
      <c r="A3" s="214" t="s">
        <v>222</v>
      </c>
      <c r="B3" s="42"/>
      <c r="C3" s="42"/>
      <c r="D3" s="42" t="s">
        <v>447</v>
      </c>
      <c r="E3" s="42"/>
      <c r="F3" s="59"/>
      <c r="G3" s="59"/>
      <c r="H3" s="431" t="s">
        <v>98</v>
      </c>
      <c r="I3" s="431"/>
      <c r="J3" s="431"/>
    </row>
    <row r="4" spans="1:10" ht="18.600000000000001" customHeight="1" x14ac:dyDescent="0.25">
      <c r="A4" s="369" t="s">
        <v>5</v>
      </c>
      <c r="B4" s="357" t="s">
        <v>23</v>
      </c>
      <c r="C4" s="369" t="s">
        <v>95</v>
      </c>
      <c r="D4" s="434" t="s">
        <v>59</v>
      </c>
      <c r="E4" s="434" t="s">
        <v>92</v>
      </c>
      <c r="F4" s="434"/>
      <c r="G4" s="434"/>
      <c r="H4" s="434"/>
      <c r="I4" s="105" t="s">
        <v>60</v>
      </c>
      <c r="J4" s="369" t="s">
        <v>97</v>
      </c>
    </row>
    <row r="5" spans="1:10" ht="14.4" customHeight="1" x14ac:dyDescent="0.25">
      <c r="A5" s="369"/>
      <c r="B5" s="357"/>
      <c r="C5" s="369"/>
      <c r="D5" s="434"/>
      <c r="E5" s="107" t="s">
        <v>93</v>
      </c>
      <c r="F5" s="107"/>
      <c r="G5" s="107" t="s">
        <v>96</v>
      </c>
      <c r="H5" s="107" t="s">
        <v>94</v>
      </c>
      <c r="I5" s="105"/>
      <c r="J5" s="369"/>
    </row>
    <row r="6" spans="1:10" x14ac:dyDescent="0.25">
      <c r="A6" s="60" t="s">
        <v>28</v>
      </c>
      <c r="B6" s="51" t="s">
        <v>202</v>
      </c>
      <c r="C6" s="51"/>
      <c r="D6" s="139">
        <f>D7</f>
        <v>52820</v>
      </c>
      <c r="E6" s="139">
        <f>E7</f>
        <v>52820</v>
      </c>
      <c r="F6" s="105"/>
      <c r="G6" s="219">
        <f>E6/D6</f>
        <v>1</v>
      </c>
      <c r="H6" s="105"/>
      <c r="I6" s="105"/>
      <c r="J6" s="50"/>
    </row>
    <row r="7" spans="1:10" ht="31.2" x14ac:dyDescent="0.25">
      <c r="A7" s="170" t="s">
        <v>201</v>
      </c>
      <c r="B7" s="100" t="s">
        <v>160</v>
      </c>
      <c r="C7" s="51" t="s">
        <v>432</v>
      </c>
      <c r="D7" s="215">
        <v>52820</v>
      </c>
      <c r="E7" s="106">
        <f>D7</f>
        <v>52820</v>
      </c>
      <c r="F7" s="105"/>
      <c r="G7" s="219">
        <f t="shared" ref="G7:G35" si="0">E7/D7</f>
        <v>1</v>
      </c>
      <c r="H7" s="105" t="s">
        <v>468</v>
      </c>
      <c r="I7" s="105"/>
      <c r="J7" s="50"/>
    </row>
    <row r="8" spans="1:10" x14ac:dyDescent="0.25">
      <c r="A8" s="170" t="s">
        <v>29</v>
      </c>
      <c r="B8" s="171" t="s">
        <v>224</v>
      </c>
      <c r="C8" s="51"/>
      <c r="D8" s="152">
        <f>SUM(D9:D26)</f>
        <v>5971305</v>
      </c>
      <c r="E8" s="152">
        <f>SUM(E9:E26)</f>
        <v>5270536</v>
      </c>
      <c r="F8" s="105"/>
      <c r="G8" s="219">
        <f t="shared" si="0"/>
        <v>0.88264391117184604</v>
      </c>
      <c r="H8" s="105"/>
      <c r="I8" s="105"/>
      <c r="J8" s="50"/>
    </row>
    <row r="9" spans="1:10" ht="31.2" x14ac:dyDescent="0.25">
      <c r="A9" s="170" t="s">
        <v>203</v>
      </c>
      <c r="B9" s="171" t="s">
        <v>204</v>
      </c>
      <c r="C9" s="51" t="s">
        <v>433</v>
      </c>
      <c r="D9" s="216">
        <v>26000</v>
      </c>
      <c r="E9" s="218">
        <v>23400</v>
      </c>
      <c r="F9" s="105"/>
      <c r="G9" s="219">
        <f t="shared" si="0"/>
        <v>0.9</v>
      </c>
      <c r="H9" s="105" t="s">
        <v>470</v>
      </c>
      <c r="I9" s="105"/>
      <c r="J9" s="50"/>
    </row>
    <row r="10" spans="1:10" ht="31.2" x14ac:dyDescent="0.25">
      <c r="A10" s="170" t="s">
        <v>80</v>
      </c>
      <c r="B10" s="171" t="s">
        <v>205</v>
      </c>
      <c r="C10" s="51" t="s">
        <v>434</v>
      </c>
      <c r="D10" s="216">
        <v>179000</v>
      </c>
      <c r="E10" s="218">
        <v>143200</v>
      </c>
      <c r="F10" s="105"/>
      <c r="G10" s="219">
        <f t="shared" si="0"/>
        <v>0.8</v>
      </c>
      <c r="H10" s="105" t="s">
        <v>472</v>
      </c>
      <c r="I10" s="105"/>
      <c r="J10" s="50"/>
    </row>
    <row r="11" spans="1:10" ht="31.2" x14ac:dyDescent="0.25">
      <c r="A11" s="170" t="s">
        <v>81</v>
      </c>
      <c r="B11" s="171" t="s">
        <v>206</v>
      </c>
      <c r="C11" s="51" t="s">
        <v>435</v>
      </c>
      <c r="D11" s="216">
        <v>58000</v>
      </c>
      <c r="E11" s="218">
        <v>17400</v>
      </c>
      <c r="F11" s="105"/>
      <c r="G11" s="219">
        <f t="shared" si="0"/>
        <v>0.3</v>
      </c>
      <c r="H11" s="105" t="s">
        <v>472</v>
      </c>
      <c r="I11" s="105"/>
      <c r="J11" s="50"/>
    </row>
    <row r="12" spans="1:10" ht="31.2" x14ac:dyDescent="0.25">
      <c r="A12" s="170" t="s">
        <v>82</v>
      </c>
      <c r="B12" s="171" t="s">
        <v>207</v>
      </c>
      <c r="C12" s="51" t="s">
        <v>436</v>
      </c>
      <c r="D12" s="216">
        <v>14000</v>
      </c>
      <c r="E12" s="218">
        <v>12600</v>
      </c>
      <c r="F12" s="105"/>
      <c r="G12" s="219">
        <f t="shared" si="0"/>
        <v>0.9</v>
      </c>
      <c r="H12" s="105" t="s">
        <v>470</v>
      </c>
      <c r="I12" s="105"/>
      <c r="J12" s="50"/>
    </row>
    <row r="13" spans="1:10" ht="31.2" x14ac:dyDescent="0.25">
      <c r="A13" s="170" t="s">
        <v>110</v>
      </c>
      <c r="B13" s="171" t="s">
        <v>208</v>
      </c>
      <c r="C13" s="51" t="s">
        <v>437</v>
      </c>
      <c r="D13" s="216">
        <v>146500</v>
      </c>
      <c r="E13" s="218">
        <v>111340</v>
      </c>
      <c r="F13" s="105"/>
      <c r="G13" s="219">
        <f t="shared" si="0"/>
        <v>0.76</v>
      </c>
      <c r="H13" s="105" t="s">
        <v>473</v>
      </c>
      <c r="I13" s="105"/>
      <c r="J13" s="50"/>
    </row>
    <row r="14" spans="1:10" ht="31.2" x14ac:dyDescent="0.25">
      <c r="A14" s="170" t="s">
        <v>111</v>
      </c>
      <c r="B14" s="171" t="s">
        <v>209</v>
      </c>
      <c r="C14" s="51" t="s">
        <v>438</v>
      </c>
      <c r="D14" s="216">
        <v>31800</v>
      </c>
      <c r="E14" s="218">
        <v>27030</v>
      </c>
      <c r="F14" s="105"/>
      <c r="G14" s="219">
        <f t="shared" si="0"/>
        <v>0.85</v>
      </c>
      <c r="H14" s="105" t="s">
        <v>475</v>
      </c>
      <c r="I14" s="105"/>
      <c r="J14" s="50"/>
    </row>
    <row r="15" spans="1:10" ht="31.2" x14ac:dyDescent="0.25">
      <c r="A15" s="170" t="s">
        <v>112</v>
      </c>
      <c r="B15" s="171" t="s">
        <v>210</v>
      </c>
      <c r="C15" s="51" t="s">
        <v>433</v>
      </c>
      <c r="D15" s="216">
        <v>10000</v>
      </c>
      <c r="E15" s="218">
        <v>9000</v>
      </c>
      <c r="F15" s="105"/>
      <c r="G15" s="219">
        <f t="shared" si="0"/>
        <v>0.9</v>
      </c>
      <c r="H15" s="105" t="s">
        <v>470</v>
      </c>
      <c r="I15" s="105"/>
      <c r="J15" s="50"/>
    </row>
    <row r="16" spans="1:10" ht="31.2" x14ac:dyDescent="0.25">
      <c r="A16" s="170" t="s">
        <v>113</v>
      </c>
      <c r="B16" s="171" t="s">
        <v>211</v>
      </c>
      <c r="C16" s="51" t="s">
        <v>434</v>
      </c>
      <c r="D16" s="216">
        <v>70000</v>
      </c>
      <c r="E16" s="218">
        <v>56000</v>
      </c>
      <c r="F16" s="105"/>
      <c r="G16" s="219">
        <f t="shared" si="0"/>
        <v>0.8</v>
      </c>
      <c r="H16" s="105" t="s">
        <v>472</v>
      </c>
      <c r="I16" s="105"/>
      <c r="J16" s="50"/>
    </row>
    <row r="17" spans="1:10" ht="31.2" x14ac:dyDescent="0.25">
      <c r="A17" s="170" t="s">
        <v>133</v>
      </c>
      <c r="B17" s="171" t="s">
        <v>212</v>
      </c>
      <c r="C17" s="51" t="s">
        <v>435</v>
      </c>
      <c r="D17" s="216">
        <v>28000</v>
      </c>
      <c r="E17" s="218">
        <v>8400</v>
      </c>
      <c r="F17" s="105"/>
      <c r="G17" s="219">
        <f t="shared" si="0"/>
        <v>0.3</v>
      </c>
      <c r="H17" s="105" t="s">
        <v>471</v>
      </c>
      <c r="I17" s="105"/>
      <c r="J17" s="50"/>
    </row>
    <row r="18" spans="1:10" ht="31.2" x14ac:dyDescent="0.25">
      <c r="A18" s="170" t="s">
        <v>134</v>
      </c>
      <c r="B18" s="171" t="s">
        <v>213</v>
      </c>
      <c r="C18" s="51" t="s">
        <v>436</v>
      </c>
      <c r="D18" s="216">
        <v>5000</v>
      </c>
      <c r="E18" s="218">
        <v>4500</v>
      </c>
      <c r="F18" s="105"/>
      <c r="G18" s="219">
        <f t="shared" si="0"/>
        <v>0.9</v>
      </c>
      <c r="H18" s="105" t="s">
        <v>469</v>
      </c>
      <c r="I18" s="105"/>
      <c r="J18" s="50"/>
    </row>
    <row r="19" spans="1:10" ht="31.2" x14ac:dyDescent="0.25">
      <c r="A19" s="170" t="s">
        <v>135</v>
      </c>
      <c r="B19" s="171" t="s">
        <v>214</v>
      </c>
      <c r="C19" s="51" t="s">
        <v>439</v>
      </c>
      <c r="D19" s="216">
        <v>46000</v>
      </c>
      <c r="E19" s="218">
        <v>36800</v>
      </c>
      <c r="F19" s="105"/>
      <c r="G19" s="219">
        <f t="shared" si="0"/>
        <v>0.8</v>
      </c>
      <c r="H19" s="105" t="s">
        <v>475</v>
      </c>
      <c r="I19" s="105"/>
      <c r="J19" s="50"/>
    </row>
    <row r="20" spans="1:10" ht="31.2" x14ac:dyDescent="0.25">
      <c r="A20" s="170" t="s">
        <v>136</v>
      </c>
      <c r="B20" s="171" t="s">
        <v>215</v>
      </c>
      <c r="C20" s="51" t="s">
        <v>438</v>
      </c>
      <c r="D20" s="216">
        <v>7800</v>
      </c>
      <c r="E20" s="218">
        <v>6630</v>
      </c>
      <c r="F20" s="105"/>
      <c r="G20" s="219">
        <f t="shared" si="0"/>
        <v>0.85</v>
      </c>
      <c r="H20" s="105" t="s">
        <v>474</v>
      </c>
      <c r="I20" s="105"/>
      <c r="J20" s="50"/>
    </row>
    <row r="21" spans="1:10" ht="46.8" x14ac:dyDescent="0.25">
      <c r="A21" s="170" t="s">
        <v>137</v>
      </c>
      <c r="B21" s="171" t="s">
        <v>216</v>
      </c>
      <c r="C21" s="51" t="s">
        <v>440</v>
      </c>
      <c r="D21" s="217">
        <v>1506944</v>
      </c>
      <c r="E21" s="218">
        <v>1356248.7999999998</v>
      </c>
      <c r="F21" s="105"/>
      <c r="G21" s="219">
        <f t="shared" si="0"/>
        <v>0.89999946912426732</v>
      </c>
      <c r="H21" s="105" t="s">
        <v>477</v>
      </c>
      <c r="I21" s="105"/>
      <c r="J21" s="50"/>
    </row>
    <row r="22" spans="1:10" ht="46.8" x14ac:dyDescent="0.25">
      <c r="A22" s="170" t="s">
        <v>138</v>
      </c>
      <c r="B22" s="171" t="s">
        <v>217</v>
      </c>
      <c r="C22" s="51" t="s">
        <v>434</v>
      </c>
      <c r="D22" s="217">
        <v>1243424</v>
      </c>
      <c r="E22" s="218">
        <v>1119080.8</v>
      </c>
      <c r="F22" s="105"/>
      <c r="G22" s="219">
        <f t="shared" si="0"/>
        <v>0.89999935661528174</v>
      </c>
      <c r="H22" s="105" t="s">
        <v>478</v>
      </c>
      <c r="I22" s="105"/>
      <c r="J22" s="50"/>
    </row>
    <row r="23" spans="1:10" ht="46.8" x14ac:dyDescent="0.25">
      <c r="A23" s="170" t="s">
        <v>139</v>
      </c>
      <c r="B23" s="171" t="s">
        <v>218</v>
      </c>
      <c r="C23" s="51" t="s">
        <v>441</v>
      </c>
      <c r="D23" s="217">
        <v>607558</v>
      </c>
      <c r="E23" s="218">
        <v>546793.4</v>
      </c>
      <c r="F23" s="105"/>
      <c r="G23" s="219">
        <f t="shared" si="0"/>
        <v>0.89998551578614716</v>
      </c>
      <c r="H23" s="105" t="s">
        <v>479</v>
      </c>
      <c r="I23" s="105"/>
      <c r="J23" s="50"/>
    </row>
    <row r="24" spans="1:10" ht="46.8" x14ac:dyDescent="0.25">
      <c r="A24" s="170" t="s">
        <v>140</v>
      </c>
      <c r="B24" s="171" t="s">
        <v>219</v>
      </c>
      <c r="C24" s="51" t="s">
        <v>442</v>
      </c>
      <c r="D24" s="217">
        <v>497840</v>
      </c>
      <c r="E24" s="218">
        <v>448043</v>
      </c>
      <c r="F24" s="105"/>
      <c r="G24" s="219">
        <f t="shared" si="0"/>
        <v>0.89997388719267235</v>
      </c>
      <c r="H24" s="105" t="s">
        <v>476</v>
      </c>
      <c r="I24" s="105"/>
      <c r="J24" s="50"/>
    </row>
    <row r="25" spans="1:10" ht="46.8" x14ac:dyDescent="0.25">
      <c r="A25" s="170" t="s">
        <v>141</v>
      </c>
      <c r="B25" s="171" t="s">
        <v>220</v>
      </c>
      <c r="C25" s="51" t="s">
        <v>443</v>
      </c>
      <c r="D25" s="217">
        <v>783600</v>
      </c>
      <c r="E25" s="218">
        <v>705229.00000000012</v>
      </c>
      <c r="F25" s="105"/>
      <c r="G25" s="219">
        <f t="shared" si="0"/>
        <v>0.89998596222562544</v>
      </c>
      <c r="H25" s="105" t="s">
        <v>480</v>
      </c>
      <c r="I25" s="105"/>
      <c r="J25" s="50"/>
    </row>
    <row r="26" spans="1:10" ht="46.8" x14ac:dyDescent="0.25">
      <c r="A26" s="170" t="s">
        <v>142</v>
      </c>
      <c r="B26" s="171" t="s">
        <v>221</v>
      </c>
      <c r="C26" s="51" t="s">
        <v>435</v>
      </c>
      <c r="D26" s="217">
        <v>709839</v>
      </c>
      <c r="E26" s="218">
        <v>638841</v>
      </c>
      <c r="F26" s="105"/>
      <c r="G26" s="219">
        <f t="shared" si="0"/>
        <v>0.89998013634077589</v>
      </c>
      <c r="H26" s="105" t="s">
        <v>478</v>
      </c>
      <c r="I26" s="105"/>
      <c r="J26" s="50"/>
    </row>
    <row r="27" spans="1:10" x14ac:dyDescent="0.25">
      <c r="A27" s="62" t="s">
        <v>30</v>
      </c>
      <c r="B27" s="51" t="s">
        <v>225</v>
      </c>
      <c r="C27" s="51"/>
      <c r="D27" s="139">
        <f>SUM(D28:D34)</f>
        <v>2479900</v>
      </c>
      <c r="E27" s="139">
        <f>SUM(E28:E34)</f>
        <v>1877744</v>
      </c>
      <c r="F27" s="105"/>
      <c r="G27" s="219">
        <f t="shared" si="0"/>
        <v>0.75718537037783784</v>
      </c>
      <c r="H27" s="105"/>
      <c r="I27" s="105"/>
      <c r="J27" s="50"/>
    </row>
    <row r="28" spans="1:10" ht="62.4" x14ac:dyDescent="0.25">
      <c r="A28" s="62" t="s">
        <v>226</v>
      </c>
      <c r="B28" s="51" t="s">
        <v>227</v>
      </c>
      <c r="C28" s="51" t="s">
        <v>433</v>
      </c>
      <c r="D28" s="217">
        <v>368000</v>
      </c>
      <c r="E28" s="105">
        <v>202900</v>
      </c>
      <c r="F28" s="105"/>
      <c r="G28" s="219">
        <f t="shared" si="0"/>
        <v>0.55135869565217388</v>
      </c>
      <c r="H28" s="105" t="s">
        <v>481</v>
      </c>
      <c r="I28" s="105"/>
      <c r="J28" s="50"/>
    </row>
    <row r="29" spans="1:10" ht="62.4" x14ac:dyDescent="0.25">
      <c r="A29" s="62" t="s">
        <v>84</v>
      </c>
      <c r="B29" s="51" t="s">
        <v>228</v>
      </c>
      <c r="C29" s="50" t="s">
        <v>444</v>
      </c>
      <c r="D29" s="217">
        <v>95000</v>
      </c>
      <c r="E29" s="105">
        <v>87000</v>
      </c>
      <c r="F29" s="105"/>
      <c r="G29" s="219">
        <f t="shared" si="0"/>
        <v>0.91578947368421049</v>
      </c>
      <c r="H29" s="105" t="s">
        <v>479</v>
      </c>
      <c r="I29" s="105"/>
      <c r="J29" s="50"/>
    </row>
    <row r="30" spans="1:10" ht="62.4" x14ac:dyDescent="0.25">
      <c r="A30" s="62" t="s">
        <v>85</v>
      </c>
      <c r="B30" s="51" t="s">
        <v>229</v>
      </c>
      <c r="C30" s="50" t="s">
        <v>436</v>
      </c>
      <c r="D30" s="217">
        <v>98400</v>
      </c>
      <c r="E30" s="105">
        <v>88560</v>
      </c>
      <c r="F30" s="105"/>
      <c r="G30" s="219">
        <f t="shared" si="0"/>
        <v>0.9</v>
      </c>
      <c r="H30" s="105" t="s">
        <v>479</v>
      </c>
      <c r="I30" s="105"/>
      <c r="J30" s="50"/>
    </row>
    <row r="31" spans="1:10" ht="62.4" x14ac:dyDescent="0.25">
      <c r="A31" s="62" t="s">
        <v>86</v>
      </c>
      <c r="B31" s="51" t="s">
        <v>230</v>
      </c>
      <c r="C31" s="50" t="s">
        <v>445</v>
      </c>
      <c r="D31" s="217">
        <v>284000</v>
      </c>
      <c r="E31" s="105">
        <v>236094</v>
      </c>
      <c r="F31" s="105"/>
      <c r="G31" s="219">
        <f t="shared" si="0"/>
        <v>0.83131690140845071</v>
      </c>
      <c r="H31" s="105" t="s">
        <v>483</v>
      </c>
      <c r="I31" s="105"/>
      <c r="J31" s="50"/>
    </row>
    <row r="32" spans="1:10" ht="62.4" x14ac:dyDescent="0.25">
      <c r="A32" s="62" t="s">
        <v>163</v>
      </c>
      <c r="B32" s="51" t="s">
        <v>231</v>
      </c>
      <c r="C32" s="50" t="s">
        <v>466</v>
      </c>
      <c r="D32" s="217">
        <v>228500</v>
      </c>
      <c r="E32" s="105">
        <v>205650</v>
      </c>
      <c r="F32" s="105"/>
      <c r="G32" s="219">
        <f t="shared" si="0"/>
        <v>0.9</v>
      </c>
      <c r="H32" s="105" t="s">
        <v>482</v>
      </c>
      <c r="I32" s="105"/>
      <c r="J32" s="50"/>
    </row>
    <row r="33" spans="1:10" ht="62.4" x14ac:dyDescent="0.25">
      <c r="A33" s="62" t="s">
        <v>164</v>
      </c>
      <c r="B33" s="51" t="s">
        <v>232</v>
      </c>
      <c r="C33" s="51" t="s">
        <v>467</v>
      </c>
      <c r="D33" s="217">
        <v>246000</v>
      </c>
      <c r="E33" s="105">
        <v>185300</v>
      </c>
      <c r="F33" s="105"/>
      <c r="G33" s="219">
        <f t="shared" si="0"/>
        <v>0.75325203252032524</v>
      </c>
      <c r="H33" s="105" t="s">
        <v>479</v>
      </c>
      <c r="I33" s="105"/>
      <c r="J33" s="50"/>
    </row>
    <row r="34" spans="1:10" ht="62.4" x14ac:dyDescent="0.25">
      <c r="A34" s="62" t="s">
        <v>165</v>
      </c>
      <c r="B34" s="51" t="s">
        <v>233</v>
      </c>
      <c r="C34" s="51" t="s">
        <v>465</v>
      </c>
      <c r="D34" s="217">
        <v>1160000</v>
      </c>
      <c r="E34" s="105">
        <v>872240</v>
      </c>
      <c r="F34" s="105"/>
      <c r="G34" s="219">
        <f t="shared" si="0"/>
        <v>0.75193103448275866</v>
      </c>
      <c r="H34" s="105" t="s">
        <v>479</v>
      </c>
      <c r="I34" s="105"/>
      <c r="J34" s="50"/>
    </row>
    <row r="35" spans="1:10" ht="18.600000000000001" customHeight="1" x14ac:dyDescent="0.25">
      <c r="A35" s="432" t="s">
        <v>31</v>
      </c>
      <c r="B35" s="433"/>
      <c r="C35" s="43"/>
      <c r="D35" s="106">
        <f>D6+D8+D27</f>
        <v>8504025</v>
      </c>
      <c r="E35" s="106">
        <f>E6+E8+E27</f>
        <v>7201100</v>
      </c>
      <c r="F35" s="105"/>
      <c r="G35" s="219">
        <f t="shared" si="0"/>
        <v>0.84678725662259935</v>
      </c>
      <c r="H35" s="105"/>
      <c r="I35" s="105"/>
      <c r="J35" s="50"/>
    </row>
  </sheetData>
  <mergeCells count="9">
    <mergeCell ref="A35:B35"/>
    <mergeCell ref="C4:C5"/>
    <mergeCell ref="D4:D5"/>
    <mergeCell ref="E4:H4"/>
    <mergeCell ref="A2:I2"/>
    <mergeCell ref="A4:A5"/>
    <mergeCell ref="B4:B5"/>
    <mergeCell ref="J4:J5"/>
    <mergeCell ref="H3:J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附件1</vt:lpstr>
      <vt:lpstr>附件2预算完成情况表</vt:lpstr>
      <vt:lpstr>附件2-1预算完成情况明细表</vt:lpstr>
      <vt:lpstr>附件2-2费用情况明细表</vt:lpstr>
      <vt:lpstr>附件3投资完成情况汇总表</vt:lpstr>
      <vt:lpstr>附件3-1投资完成情况明细表</vt:lpstr>
      <vt:lpstr>附件3-2费用明细表</vt:lpstr>
      <vt:lpstr>附件1!Print_Titles</vt:lpstr>
      <vt:lpstr>附件3投资完成情况汇总表!Print_Titles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Yuki Vairety</cp:lastModifiedBy>
  <cp:lastPrinted>2025-11-07T07:52:29Z</cp:lastPrinted>
  <dcterms:created xsi:type="dcterms:W3CDTF">2021-07-21T02:13:00Z</dcterms:created>
  <dcterms:modified xsi:type="dcterms:W3CDTF">2025-12-26T09:37:17Z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21AF79AF03734C0EBE64EE8F364C2636</vt:lpwstr>
  </property>
  <property fmtid="{D5CDD505-2E9C-101B-9397-08002B2CF9AE}" pid="3" name="KSOProductBuildVer">
    <vt:lpwstr>2052-11.1.0.10700</vt:lpwstr>
  </property>
</Properties>
</file>